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gicouncil-my.sharepoint.com/personal/sharad_gicouncil_in/Documents/Desktop/"/>
    </mc:Choice>
  </mc:AlternateContent>
  <xr:revisionPtr revIDLastSave="6" documentId="8_{21542FB3-A0E9-404F-8523-DFA84EFCC4E5}" xr6:coauthVersionLast="47" xr6:coauthVersionMax="47" xr10:uidLastSave="{00533CCC-8C67-4091-A1C9-E62456789A8F}"/>
  <bookViews>
    <workbookView xWindow="-108" yWindow="-108" windowWidth="23256" windowHeight="13896" activeTab="3" xr2:uid="{00000000-000D-0000-FFFF-FFFF00000000}"/>
  </bookViews>
  <sheets>
    <sheet name="Health Portfolio" sheetId="1" r:id="rId1"/>
    <sheet name="Liability Portfolio" sheetId="2" r:id="rId2"/>
    <sheet name="Miscellaneous portfolio" sheetId="3" r:id="rId3"/>
    <sheet name="Segmentwise Repor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9" i="4" l="1"/>
  <c r="N80" i="4"/>
  <c r="N81" i="4"/>
  <c r="N78" i="4"/>
  <c r="O78" i="4" s="1"/>
  <c r="N75" i="4"/>
  <c r="N76" i="4" s="1"/>
  <c r="O80" i="4"/>
  <c r="O72" i="4"/>
  <c r="O69" i="4"/>
  <c r="O67" i="4"/>
  <c r="N5" i="4"/>
  <c r="O5" i="4" s="1"/>
  <c r="N6" i="4"/>
  <c r="O6" i="4" s="1"/>
  <c r="R6" i="4" s="1"/>
  <c r="N7" i="4"/>
  <c r="N8" i="4"/>
  <c r="O8" i="4" s="1"/>
  <c r="N9" i="4"/>
  <c r="O9" i="4" s="1"/>
  <c r="N10" i="4"/>
  <c r="O10" i="4" s="1"/>
  <c r="N11" i="4"/>
  <c r="O11" i="4" s="1"/>
  <c r="N12" i="4"/>
  <c r="N13" i="4"/>
  <c r="N14" i="4"/>
  <c r="O14" i="4" s="1"/>
  <c r="N15" i="4"/>
  <c r="N16" i="4"/>
  <c r="N17" i="4"/>
  <c r="O17" i="4" s="1"/>
  <c r="N18" i="4"/>
  <c r="N19" i="4"/>
  <c r="N20" i="4"/>
  <c r="N21" i="4"/>
  <c r="N22" i="4"/>
  <c r="N23" i="4"/>
  <c r="N24" i="4"/>
  <c r="N25" i="4"/>
  <c r="O25" i="4" s="1"/>
  <c r="N26" i="4"/>
  <c r="N27" i="4"/>
  <c r="N28" i="4"/>
  <c r="N29" i="4"/>
  <c r="N30" i="4"/>
  <c r="N31" i="4"/>
  <c r="N32" i="4"/>
  <c r="N33" i="4"/>
  <c r="N34" i="4"/>
  <c r="N35" i="4"/>
  <c r="N36" i="4"/>
  <c r="N37" i="4"/>
  <c r="N38" i="4"/>
  <c r="N39" i="4"/>
  <c r="N40" i="4"/>
  <c r="N41" i="4"/>
  <c r="N42" i="4"/>
  <c r="N43" i="4"/>
  <c r="N44" i="4"/>
  <c r="N45" i="4"/>
  <c r="O45" i="4" s="1"/>
  <c r="N46" i="4"/>
  <c r="O46" i="4" s="1"/>
  <c r="N47" i="4"/>
  <c r="N48" i="4"/>
  <c r="N49" i="4"/>
  <c r="N50" i="4"/>
  <c r="N51" i="4"/>
  <c r="N52" i="4"/>
  <c r="N53" i="4"/>
  <c r="O53" i="4" s="1"/>
  <c r="N54" i="4"/>
  <c r="O54" i="4" s="1"/>
  <c r="R54" i="4" s="1"/>
  <c r="N55" i="4"/>
  <c r="N4"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4" i="4"/>
  <c r="J61" i="4"/>
  <c r="J62" i="4"/>
  <c r="J63" i="4"/>
  <c r="J64" i="4"/>
  <c r="J65" i="4"/>
  <c r="J66" i="4"/>
  <c r="J67" i="4"/>
  <c r="J68" i="4"/>
  <c r="O68" i="4" s="1"/>
  <c r="J69" i="4"/>
  <c r="J70" i="4"/>
  <c r="J71" i="4"/>
  <c r="J72" i="4"/>
  <c r="J73" i="4"/>
  <c r="J60"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4" i="4"/>
  <c r="O81" i="4"/>
  <c r="O79" i="4"/>
  <c r="O73" i="4"/>
  <c r="O71" i="4"/>
  <c r="O70" i="4"/>
  <c r="O66" i="4"/>
  <c r="O65" i="4"/>
  <c r="O64" i="4"/>
  <c r="R64" i="4" s="1"/>
  <c r="O63" i="4"/>
  <c r="O62" i="4"/>
  <c r="O61" i="4"/>
  <c r="O7" i="4"/>
  <c r="O13" i="4"/>
  <c r="O15" i="4"/>
  <c r="O16" i="4"/>
  <c r="R16" i="4" s="1"/>
  <c r="O21" i="4"/>
  <c r="O22" i="4"/>
  <c r="O23" i="4"/>
  <c r="O24" i="4"/>
  <c r="O29" i="4"/>
  <c r="O30" i="4"/>
  <c r="O31" i="4"/>
  <c r="O32" i="4"/>
  <c r="O33" i="4"/>
  <c r="O37" i="4"/>
  <c r="O38" i="4"/>
  <c r="R38" i="4" s="1"/>
  <c r="O39" i="4"/>
  <c r="O40" i="4"/>
  <c r="O41" i="4"/>
  <c r="O47" i="4"/>
  <c r="O48" i="4"/>
  <c r="O49" i="4"/>
  <c r="O55"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4" i="4"/>
  <c r="E63" i="3"/>
  <c r="E62" i="3"/>
  <c r="E61" i="3"/>
  <c r="E60" i="3"/>
  <c r="D69" i="3"/>
  <c r="C69" i="3"/>
  <c r="D66" i="3"/>
  <c r="C66" i="3"/>
  <c r="B66" i="3"/>
  <c r="H54" i="3"/>
  <c r="H52" i="3"/>
  <c r="H50" i="3"/>
  <c r="H46" i="3"/>
  <c r="H44" i="3"/>
  <c r="H42" i="3"/>
  <c r="H40" i="3"/>
  <c r="H38" i="3"/>
  <c r="H36" i="3"/>
  <c r="H34" i="3"/>
  <c r="H32" i="3"/>
  <c r="H30" i="3"/>
  <c r="H28" i="3"/>
  <c r="H26" i="3"/>
  <c r="H24" i="3"/>
  <c r="H22" i="3"/>
  <c r="H20" i="3"/>
  <c r="H18" i="3"/>
  <c r="H16" i="3"/>
  <c r="H14" i="3"/>
  <c r="H12" i="3"/>
  <c r="H10" i="3"/>
  <c r="H8" i="3"/>
  <c r="H6" i="3"/>
  <c r="H4" i="3"/>
  <c r="I55" i="2"/>
  <c r="I51" i="2"/>
  <c r="I49" i="2"/>
  <c r="I47" i="2"/>
  <c r="I45" i="2"/>
  <c r="I43" i="2"/>
  <c r="I41" i="2"/>
  <c r="I39" i="2"/>
  <c r="I37" i="2"/>
  <c r="I35" i="2"/>
  <c r="I33" i="2"/>
  <c r="I31" i="2"/>
  <c r="I29" i="2"/>
  <c r="I27" i="2"/>
  <c r="I25" i="2"/>
  <c r="I23" i="2"/>
  <c r="I21" i="2"/>
  <c r="I19" i="2"/>
  <c r="I17" i="2"/>
  <c r="I15" i="2"/>
  <c r="I13" i="2"/>
  <c r="I11" i="2"/>
  <c r="I9" i="2"/>
  <c r="I7" i="2"/>
  <c r="I5" i="2"/>
  <c r="I73" i="1"/>
  <c r="I71" i="1"/>
  <c r="I69" i="1"/>
  <c r="I67" i="1"/>
  <c r="I65" i="1"/>
  <c r="I63" i="1"/>
  <c r="I61" i="1"/>
  <c r="I55" i="1"/>
  <c r="I53" i="1"/>
  <c r="I51" i="1"/>
  <c r="I49" i="1"/>
  <c r="I47" i="1"/>
  <c r="I45" i="1"/>
  <c r="I43" i="1"/>
  <c r="I41" i="1"/>
  <c r="I39" i="1"/>
  <c r="I37" i="1"/>
  <c r="I35" i="1"/>
  <c r="I33" i="1"/>
  <c r="I31" i="1"/>
  <c r="I29" i="1"/>
  <c r="I27" i="1"/>
  <c r="I25" i="1"/>
  <c r="I23" i="1"/>
  <c r="I21" i="1"/>
  <c r="I19" i="1"/>
  <c r="I17" i="1"/>
  <c r="I15" i="1"/>
  <c r="I13" i="1"/>
  <c r="I11" i="1"/>
  <c r="I9" i="1"/>
  <c r="I7" i="1"/>
  <c r="I5" i="1"/>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F56" i="2"/>
  <c r="F55" i="2"/>
  <c r="F54" i="2"/>
  <c r="F53" i="2"/>
  <c r="F52" i="2"/>
  <c r="G51" i="2" s="1"/>
  <c r="F51" i="2"/>
  <c r="F50" i="2"/>
  <c r="F49" i="2"/>
  <c r="F48" i="2"/>
  <c r="F47" i="2"/>
  <c r="F46" i="2"/>
  <c r="F45" i="2"/>
  <c r="F44" i="2"/>
  <c r="G43" i="2" s="1"/>
  <c r="F43" i="2"/>
  <c r="F42" i="2"/>
  <c r="F41" i="2"/>
  <c r="F40" i="2"/>
  <c r="F39" i="2"/>
  <c r="G39" i="2" s="1"/>
  <c r="F38" i="2"/>
  <c r="G37" i="2" s="1"/>
  <c r="F37" i="2"/>
  <c r="F36" i="2"/>
  <c r="G35" i="2" s="1"/>
  <c r="F35" i="2"/>
  <c r="F34" i="2"/>
  <c r="F33" i="2"/>
  <c r="F32" i="2"/>
  <c r="F31" i="2"/>
  <c r="G31" i="2" s="1"/>
  <c r="F30" i="2"/>
  <c r="G29" i="2" s="1"/>
  <c r="F29" i="2"/>
  <c r="F28" i="2"/>
  <c r="F27" i="2"/>
  <c r="F26" i="2"/>
  <c r="F25" i="2"/>
  <c r="F24" i="2"/>
  <c r="F23" i="2"/>
  <c r="F22" i="2"/>
  <c r="G21" i="2" s="1"/>
  <c r="F21" i="2"/>
  <c r="F20" i="2"/>
  <c r="F19" i="2"/>
  <c r="F18" i="2"/>
  <c r="G17" i="2" s="1"/>
  <c r="F17" i="2"/>
  <c r="F16" i="2"/>
  <c r="F15" i="2"/>
  <c r="G15" i="2" s="1"/>
  <c r="F14" i="2"/>
  <c r="G13" i="2" s="1"/>
  <c r="F13" i="2"/>
  <c r="F12" i="2"/>
  <c r="F11" i="2"/>
  <c r="F10" i="2"/>
  <c r="F9" i="2"/>
  <c r="F8" i="2"/>
  <c r="F7" i="2"/>
  <c r="F6" i="2"/>
  <c r="F5" i="2"/>
  <c r="F63" i="1"/>
  <c r="F64" i="1"/>
  <c r="F65" i="1"/>
  <c r="F66" i="1"/>
  <c r="F67" i="1"/>
  <c r="F68" i="1"/>
  <c r="F69" i="1"/>
  <c r="F70" i="1"/>
  <c r="F71" i="1"/>
  <c r="F72" i="1"/>
  <c r="F73" i="1"/>
  <c r="F74" i="1"/>
  <c r="F62" i="1"/>
  <c r="F61" i="1"/>
  <c r="F58"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G49" i="2"/>
  <c r="G47" i="2"/>
  <c r="G45" i="2"/>
  <c r="G41" i="2"/>
  <c r="G27" i="2"/>
  <c r="G19" i="2"/>
  <c r="G11" i="2"/>
  <c r="G9" i="2"/>
  <c r="G7" i="2"/>
  <c r="R78" i="4" l="1"/>
  <c r="R82" i="4" s="1"/>
  <c r="R70" i="4"/>
  <c r="R72" i="4"/>
  <c r="R80" i="4"/>
  <c r="R68" i="4"/>
  <c r="R66" i="4"/>
  <c r="O60" i="4"/>
  <c r="P60" i="4" s="1"/>
  <c r="R62" i="4"/>
  <c r="R8" i="4"/>
  <c r="O50" i="4"/>
  <c r="O42" i="4"/>
  <c r="O34" i="4"/>
  <c r="O26" i="4"/>
  <c r="O18" i="4"/>
  <c r="R18" i="4" s="1"/>
  <c r="R40" i="4"/>
  <c r="R24" i="4"/>
  <c r="R22" i="4"/>
  <c r="O51" i="4"/>
  <c r="O43" i="4"/>
  <c r="O35" i="4"/>
  <c r="R34" i="4" s="1"/>
  <c r="O27" i="4"/>
  <c r="O19" i="4"/>
  <c r="R50" i="4"/>
  <c r="R42" i="4"/>
  <c r="R26" i="4"/>
  <c r="R30" i="4"/>
  <c r="R46" i="4"/>
  <c r="R10" i="4"/>
  <c r="R48" i="4"/>
  <c r="O52" i="4"/>
  <c r="R52" i="4" s="1"/>
  <c r="O44" i="4"/>
  <c r="R44" i="4" s="1"/>
  <c r="O36" i="4"/>
  <c r="R36" i="4" s="1"/>
  <c r="O28" i="4"/>
  <c r="R28" i="4" s="1"/>
  <c r="O20" i="4"/>
  <c r="R20" i="4" s="1"/>
  <c r="O12" i="4"/>
  <c r="R12" i="4" s="1"/>
  <c r="O57" i="4"/>
  <c r="R32" i="4"/>
  <c r="R14" i="4"/>
  <c r="O4" i="4"/>
  <c r="R60" i="4"/>
  <c r="R74" i="4" s="1"/>
  <c r="R4" i="4"/>
  <c r="G5" i="2"/>
  <c r="F12" i="3"/>
  <c r="G13" i="1"/>
  <c r="P80" i="4"/>
  <c r="P78" i="4"/>
  <c r="P70" i="4"/>
  <c r="P72" i="4"/>
  <c r="P68" i="4"/>
  <c r="P66" i="4"/>
  <c r="P64" i="4"/>
  <c r="P62" i="4"/>
  <c r="P54" i="4"/>
  <c r="P50" i="4"/>
  <c r="P48" i="4"/>
  <c r="P46" i="4"/>
  <c r="P44" i="4"/>
  <c r="P42" i="4"/>
  <c r="P40" i="4"/>
  <c r="P38" i="4"/>
  <c r="P36" i="4"/>
  <c r="P34" i="4"/>
  <c r="P32" i="4"/>
  <c r="P30" i="4"/>
  <c r="P28" i="4"/>
  <c r="P26" i="4"/>
  <c r="P24" i="4"/>
  <c r="P18" i="4"/>
  <c r="P16" i="4"/>
  <c r="P14" i="4"/>
  <c r="P10" i="4"/>
  <c r="P8" i="4"/>
  <c r="P6" i="4"/>
  <c r="P4" i="4"/>
  <c r="N83" i="4"/>
  <c r="O83" i="4"/>
  <c r="O82" i="4"/>
  <c r="P82" i="4" s="1"/>
  <c r="N82" i="4"/>
  <c r="N84" i="4" s="1"/>
  <c r="M76" i="4"/>
  <c r="O75" i="4"/>
  <c r="M75" i="4"/>
  <c r="J75" i="4"/>
  <c r="O74" i="4"/>
  <c r="M74" i="4"/>
  <c r="J74" i="4"/>
  <c r="N57" i="4"/>
  <c r="N86" i="4" s="1"/>
  <c r="M57" i="4"/>
  <c r="M86" i="4" s="1"/>
  <c r="L57" i="4"/>
  <c r="L86" i="4" s="1"/>
  <c r="K57" i="4"/>
  <c r="K86" i="4" s="1"/>
  <c r="J57" i="4"/>
  <c r="J86" i="4" s="1"/>
  <c r="I57" i="4"/>
  <c r="I86" i="4" s="1"/>
  <c r="H57" i="4"/>
  <c r="H86" i="4" s="1"/>
  <c r="G57" i="4"/>
  <c r="G86" i="4" s="1"/>
  <c r="F57" i="4"/>
  <c r="F86" i="4" s="1"/>
  <c r="E57" i="4"/>
  <c r="D57" i="4"/>
  <c r="C57" i="4"/>
  <c r="C86" i="4" s="1"/>
  <c r="B57" i="4"/>
  <c r="B86" i="4" s="1"/>
  <c r="N56" i="4"/>
  <c r="M56" i="4"/>
  <c r="M58" i="4" s="1"/>
  <c r="L56" i="4"/>
  <c r="K56" i="4"/>
  <c r="K58" i="4" s="1"/>
  <c r="J56" i="4"/>
  <c r="I56" i="4"/>
  <c r="I85" i="4" s="1"/>
  <c r="H56" i="4"/>
  <c r="G56" i="4"/>
  <c r="G85" i="4" s="1"/>
  <c r="F56" i="4"/>
  <c r="F85" i="4" s="1"/>
  <c r="E56" i="4"/>
  <c r="E85" i="4" s="1"/>
  <c r="D56" i="4"/>
  <c r="D85" i="4" s="1"/>
  <c r="C56" i="4"/>
  <c r="C85" i="4" s="1"/>
  <c r="B56" i="4"/>
  <c r="B58" i="4" s="1"/>
  <c r="F62" i="3"/>
  <c r="F60" i="3"/>
  <c r="F54" i="3"/>
  <c r="F52" i="3"/>
  <c r="F50" i="3"/>
  <c r="F48" i="3"/>
  <c r="F46" i="3"/>
  <c r="F44" i="3"/>
  <c r="F42" i="3"/>
  <c r="F40" i="3"/>
  <c r="F38" i="3"/>
  <c r="F36" i="3"/>
  <c r="F34" i="3"/>
  <c r="F30" i="3"/>
  <c r="F28" i="3"/>
  <c r="F26" i="3"/>
  <c r="F24" i="3"/>
  <c r="F20" i="3"/>
  <c r="F18" i="3"/>
  <c r="F16" i="3"/>
  <c r="F14" i="3"/>
  <c r="F10" i="3"/>
  <c r="F8" i="3"/>
  <c r="F6" i="3"/>
  <c r="F4" i="3"/>
  <c r="H64" i="3"/>
  <c r="E64" i="3"/>
  <c r="D64" i="3"/>
  <c r="C64" i="3"/>
  <c r="B64" i="3"/>
  <c r="E57" i="3"/>
  <c r="E68" i="3" s="1"/>
  <c r="E71" i="3" s="1"/>
  <c r="D57" i="3"/>
  <c r="D68" i="3" s="1"/>
  <c r="C57" i="3"/>
  <c r="C68" i="3" s="1"/>
  <c r="B57" i="3"/>
  <c r="B58" i="3" s="1"/>
  <c r="H56" i="3"/>
  <c r="H67" i="3" s="1"/>
  <c r="E56" i="3"/>
  <c r="D56" i="3"/>
  <c r="C56" i="3"/>
  <c r="B56" i="3"/>
  <c r="F58" i="2"/>
  <c r="F61" i="2" s="1"/>
  <c r="E58" i="2"/>
  <c r="D58" i="2"/>
  <c r="C58" i="2"/>
  <c r="B58" i="2"/>
  <c r="I57" i="2"/>
  <c r="F57" i="2"/>
  <c r="E57" i="2"/>
  <c r="D57" i="2"/>
  <c r="C57" i="2"/>
  <c r="B57" i="2"/>
  <c r="G73" i="1"/>
  <c r="G71" i="1"/>
  <c r="G69" i="1"/>
  <c r="G67" i="1"/>
  <c r="G65" i="1"/>
  <c r="G63" i="1"/>
  <c r="G61" i="1"/>
  <c r="G55" i="1"/>
  <c r="G53" i="1"/>
  <c r="G51" i="1"/>
  <c r="G49" i="1"/>
  <c r="G47" i="1"/>
  <c r="G45" i="1"/>
  <c r="G43" i="1"/>
  <c r="G41" i="1"/>
  <c r="G39" i="1"/>
  <c r="G37" i="1"/>
  <c r="G35" i="1"/>
  <c r="G33" i="1"/>
  <c r="G31" i="1"/>
  <c r="G29" i="1"/>
  <c r="G27" i="1"/>
  <c r="G21" i="1"/>
  <c r="G19" i="1"/>
  <c r="G17" i="1"/>
  <c r="G15" i="1"/>
  <c r="G11" i="1"/>
  <c r="G9" i="1"/>
  <c r="G7" i="1"/>
  <c r="G5" i="1"/>
  <c r="D79" i="1"/>
  <c r="C79" i="1"/>
  <c r="B79" i="1"/>
  <c r="C77" i="1"/>
  <c r="B77" i="1"/>
  <c r="F76" i="1"/>
  <c r="G75" i="1" s="1"/>
  <c r="E76" i="1"/>
  <c r="E77" i="1" s="1"/>
  <c r="C76" i="1"/>
  <c r="B76" i="1"/>
  <c r="I75" i="1"/>
  <c r="F75" i="1"/>
  <c r="E75" i="1"/>
  <c r="C75" i="1"/>
  <c r="B75" i="1"/>
  <c r="E58" i="1"/>
  <c r="D58" i="1"/>
  <c r="C58" i="1"/>
  <c r="C59" i="1" s="1"/>
  <c r="B58" i="1"/>
  <c r="B59" i="1" s="1"/>
  <c r="I57" i="1"/>
  <c r="F57" i="1"/>
  <c r="E57" i="1"/>
  <c r="E78" i="1" s="1"/>
  <c r="D57" i="1"/>
  <c r="D78" i="1" s="1"/>
  <c r="C57" i="1"/>
  <c r="C78" i="1" s="1"/>
  <c r="B57" i="1"/>
  <c r="B78" i="1" s="1"/>
  <c r="O84" i="4" l="1"/>
  <c r="O76" i="4"/>
  <c r="O86" i="4"/>
  <c r="O89" i="4" s="1"/>
  <c r="N58" i="4"/>
  <c r="P52" i="4"/>
  <c r="R56" i="4"/>
  <c r="R85" i="4" s="1"/>
  <c r="L58" i="4"/>
  <c r="P20" i="4"/>
  <c r="O56" i="4"/>
  <c r="O85" i="4" s="1"/>
  <c r="P12" i="4"/>
  <c r="J76" i="4"/>
  <c r="J58" i="4"/>
  <c r="P74" i="4"/>
  <c r="F64" i="3"/>
  <c r="E66" i="3"/>
  <c r="I78" i="1"/>
  <c r="E61" i="2"/>
  <c r="C61" i="2"/>
  <c r="B61" i="2"/>
  <c r="D61" i="2"/>
  <c r="F78" i="1"/>
  <c r="H13" i="1" s="1"/>
  <c r="C58" i="3"/>
  <c r="B67" i="3"/>
  <c r="D71" i="3"/>
  <c r="C71" i="3"/>
  <c r="C67" i="3"/>
  <c r="D58" i="3"/>
  <c r="D67" i="3"/>
  <c r="E67" i="3"/>
  <c r="H41" i="2"/>
  <c r="H11" i="2"/>
  <c r="H39" i="2"/>
  <c r="H9" i="2"/>
  <c r="H37" i="2"/>
  <c r="H7" i="2"/>
  <c r="F59" i="2"/>
  <c r="H35" i="2"/>
  <c r="H5" i="2"/>
  <c r="H31" i="2"/>
  <c r="G57" i="2"/>
  <c r="H57" i="2"/>
  <c r="H29" i="2"/>
  <c r="H55" i="2"/>
  <c r="H27" i="2"/>
  <c r="F60" i="2"/>
  <c r="H51" i="2"/>
  <c r="H21" i="2"/>
  <c r="H49" i="2"/>
  <c r="H19" i="2"/>
  <c r="H47" i="2"/>
  <c r="H17" i="2"/>
  <c r="H45" i="2"/>
  <c r="H15" i="2"/>
  <c r="H43" i="2"/>
  <c r="H13" i="2"/>
  <c r="E59" i="2"/>
  <c r="E60" i="2"/>
  <c r="B60" i="2"/>
  <c r="B59" i="2"/>
  <c r="C59" i="2"/>
  <c r="C60" i="2"/>
  <c r="D59" i="2"/>
  <c r="D60" i="2"/>
  <c r="I87" i="4"/>
  <c r="C87" i="4"/>
  <c r="E87" i="4"/>
  <c r="F87" i="4"/>
  <c r="G87" i="4"/>
  <c r="K85" i="4"/>
  <c r="L85" i="4"/>
  <c r="M85" i="4"/>
  <c r="B85" i="4"/>
  <c r="D58" i="4"/>
  <c r="D86" i="4"/>
  <c r="N85" i="4"/>
  <c r="H58" i="4"/>
  <c r="E58" i="4"/>
  <c r="H85" i="4"/>
  <c r="E86" i="4"/>
  <c r="J85" i="4"/>
  <c r="F56" i="3"/>
  <c r="B68" i="3"/>
  <c r="E58" i="3"/>
  <c r="F59" i="1"/>
  <c r="D59" i="1"/>
  <c r="E59" i="1"/>
  <c r="C58" i="4"/>
  <c r="G58" i="4"/>
  <c r="I58" i="4"/>
  <c r="F58" i="4"/>
  <c r="D80" i="1"/>
  <c r="B80" i="1"/>
  <c r="C80" i="1"/>
  <c r="F77" i="1"/>
  <c r="F79" i="1"/>
  <c r="F82" i="1" s="1"/>
  <c r="E79" i="1"/>
  <c r="E80" i="1" s="1"/>
  <c r="G57" i="1"/>
  <c r="I89" i="4" l="1"/>
  <c r="D89" i="4"/>
  <c r="C89" i="4"/>
  <c r="M89" i="4"/>
  <c r="H89" i="4"/>
  <c r="L89" i="4"/>
  <c r="G89" i="4"/>
  <c r="B89" i="4"/>
  <c r="K89" i="4"/>
  <c r="F89" i="4"/>
  <c r="J89" i="4"/>
  <c r="E89" i="4"/>
  <c r="N89" i="4"/>
  <c r="P56" i="4"/>
  <c r="O58" i="4"/>
  <c r="Q12" i="4"/>
  <c r="Q72" i="4"/>
  <c r="Q20" i="4"/>
  <c r="E88" i="4"/>
  <c r="Q46" i="4"/>
  <c r="O88" i="4"/>
  <c r="P85" i="4"/>
  <c r="Q56" i="4"/>
  <c r="Q54" i="4"/>
  <c r="Q34" i="4"/>
  <c r="Q14" i="4"/>
  <c r="D88" i="4"/>
  <c r="Q82" i="4"/>
  <c r="Q78" i="4"/>
  <c r="Q40" i="4"/>
  <c r="Q6" i="4"/>
  <c r="Q42" i="4"/>
  <c r="Q38" i="4"/>
  <c r="Q8" i="4"/>
  <c r="O87" i="4"/>
  <c r="I88" i="4"/>
  <c r="Q60" i="4"/>
  <c r="Q18" i="4"/>
  <c r="Q24" i="4"/>
  <c r="Q44" i="4"/>
  <c r="F88" i="4"/>
  <c r="Q36" i="4"/>
  <c r="Q28" i="4"/>
  <c r="Q48" i="4"/>
  <c r="Q74" i="4"/>
  <c r="Q62" i="4"/>
  <c r="Q10" i="4"/>
  <c r="Q16" i="4"/>
  <c r="Q70" i="4"/>
  <c r="C88" i="4"/>
  <c r="G88" i="4"/>
  <c r="Q4" i="4"/>
  <c r="Q50" i="4"/>
  <c r="Q64" i="4"/>
  <c r="Q68" i="4"/>
  <c r="Q26" i="4"/>
  <c r="Q85" i="4"/>
  <c r="Q80" i="4"/>
  <c r="Q66" i="4"/>
  <c r="Q30" i="4"/>
  <c r="Q32" i="4"/>
  <c r="Q52" i="4"/>
  <c r="G18" i="3"/>
  <c r="E69" i="3"/>
  <c r="G6" i="3"/>
  <c r="G16" i="3"/>
  <c r="G44" i="3"/>
  <c r="H5" i="1"/>
  <c r="H31" i="1"/>
  <c r="H67" i="1"/>
  <c r="H55" i="1"/>
  <c r="F81" i="1"/>
  <c r="H51" i="1"/>
  <c r="D81" i="1"/>
  <c r="H57" i="1"/>
  <c r="H21" i="1"/>
  <c r="H33" i="1"/>
  <c r="H61" i="1"/>
  <c r="H78" i="1"/>
  <c r="H35" i="1"/>
  <c r="H37" i="1"/>
  <c r="H15" i="1"/>
  <c r="C81" i="1"/>
  <c r="H39" i="1"/>
  <c r="H43" i="1"/>
  <c r="H63" i="1"/>
  <c r="H47" i="1"/>
  <c r="H29" i="1"/>
  <c r="H9" i="1"/>
  <c r="H7" i="1"/>
  <c r="H19" i="1"/>
  <c r="H65" i="1"/>
  <c r="H69" i="1"/>
  <c r="H17" i="1"/>
  <c r="H73" i="1"/>
  <c r="B81" i="1"/>
  <c r="E81" i="1"/>
  <c r="H11" i="1"/>
  <c r="H49" i="1"/>
  <c r="H45" i="1"/>
  <c r="H75" i="1"/>
  <c r="H41" i="1"/>
  <c r="H53" i="1"/>
  <c r="H71" i="1"/>
  <c r="H27" i="1"/>
  <c r="F67" i="3"/>
  <c r="G54" i="3"/>
  <c r="E70" i="3"/>
  <c r="G62" i="3"/>
  <c r="G60" i="3"/>
  <c r="G34" i="3"/>
  <c r="G30" i="3"/>
  <c r="G4" i="3"/>
  <c r="G56" i="3"/>
  <c r="D70" i="3"/>
  <c r="G40" i="3"/>
  <c r="G10" i="3"/>
  <c r="C70" i="3"/>
  <c r="G42" i="3"/>
  <c r="G14" i="3"/>
  <c r="G26" i="3"/>
  <c r="G50" i="3"/>
  <c r="G24" i="3"/>
  <c r="G67" i="3"/>
  <c r="G28" i="3"/>
  <c r="G52" i="3"/>
  <c r="G12" i="3"/>
  <c r="G38" i="3"/>
  <c r="G48" i="3"/>
  <c r="G8" i="3"/>
  <c r="G20" i="3"/>
  <c r="G64" i="3"/>
  <c r="B69" i="3"/>
  <c r="B71" i="3"/>
  <c r="G46" i="3"/>
  <c r="G36" i="3"/>
  <c r="B70" i="3"/>
  <c r="B87" i="4"/>
  <c r="B88" i="4"/>
  <c r="M88" i="4"/>
  <c r="M87" i="4"/>
  <c r="L88" i="4"/>
  <c r="L87" i="4"/>
  <c r="K88" i="4"/>
  <c r="K87" i="4"/>
  <c r="D87" i="4"/>
  <c r="J88" i="4"/>
  <c r="J87" i="4"/>
  <c r="N88" i="4"/>
  <c r="N87" i="4"/>
  <c r="H88" i="4"/>
  <c r="H87" i="4"/>
  <c r="G78" i="1"/>
  <c r="D82" i="1"/>
  <c r="B82" i="1"/>
  <c r="C82" i="1"/>
  <c r="F80" i="1"/>
  <c r="E82" i="1"/>
</calcChain>
</file>

<file path=xl/sharedStrings.xml><?xml version="1.0" encoding="utf-8"?>
<sst xmlns="http://schemas.openxmlformats.org/spreadsheetml/2006/main" count="341" uniqueCount="80">
  <si>
    <t>Health-Retail</t>
  </si>
  <si>
    <t>Health-Group</t>
  </si>
  <si>
    <t>Health-Government schemes</t>
  </si>
  <si>
    <t>Overseas Medical</t>
  </si>
  <si>
    <t>Grand Total</t>
  </si>
  <si>
    <t>Growth %</t>
  </si>
  <si>
    <t>Market %</t>
  </si>
  <si>
    <t>Accretion</t>
  </si>
  <si>
    <t>General Insurers</t>
  </si>
  <si>
    <t>Acko General Insurance Ltd</t>
  </si>
  <si>
    <t>Previous Year</t>
  </si>
  <si>
    <t xml:space="preserve">Bajaj General Insurance Limited </t>
  </si>
  <si>
    <t>Cholamandalam MS General Insurance Co Ltd</t>
  </si>
  <si>
    <t>Generali Central Insurance Company Limited</t>
  </si>
  <si>
    <t>Go Digit General Insurance Ltd</t>
  </si>
  <si>
    <t>HDFC Ergo General Insurance Co Ltd</t>
  </si>
  <si>
    <t>ICICI Lombard General Insurance Co Ltd</t>
  </si>
  <si>
    <t>IFFCO-Tokio General Insurance Co Ltd</t>
  </si>
  <si>
    <t>IndusInd General Insurance Company Limited</t>
  </si>
  <si>
    <t>Kiwi General Insurance Ltd</t>
  </si>
  <si>
    <t>Kshema General insurance</t>
  </si>
  <si>
    <t>Liberty  General Insurance Co. Ltd</t>
  </si>
  <si>
    <t>Magma General Insurance Limited</t>
  </si>
  <si>
    <t>National Insurance Co Ltd</t>
  </si>
  <si>
    <t>Navi General Insurance Co. Ltd</t>
  </si>
  <si>
    <t>Raheja QBE General Insurance Co Ltd</t>
  </si>
  <si>
    <t>Royal Sundaram General Insurance Co Ltd</t>
  </si>
  <si>
    <t>SBI General Insurance Co Ltd</t>
  </si>
  <si>
    <t>Shriram General Insurance Co Ltd</t>
  </si>
  <si>
    <t>Tata AIG General Insurance Co Ltd</t>
  </si>
  <si>
    <t>The New India Assurance Co Ltd</t>
  </si>
  <si>
    <t>The Oriental Insurance Co Ltd</t>
  </si>
  <si>
    <t>United India Insurance Co Ltd</t>
  </si>
  <si>
    <t>Universal Sompo General Insurance Co Ltd</t>
  </si>
  <si>
    <t>Zuno General Insurance Co Ltd</t>
  </si>
  <si>
    <t>Zurich Kotak Mahindra General Insurance Co Ltd</t>
  </si>
  <si>
    <t>General Insurers Sub Total</t>
  </si>
  <si>
    <t>Previous Year Sub Total</t>
  </si>
  <si>
    <t>% Growth</t>
  </si>
  <si>
    <t>Stand-alone Health Insurers</t>
  </si>
  <si>
    <t xml:space="preserve"> Niva bupa health insurance company limited</t>
  </si>
  <si>
    <t>Aditya Birla Health Insurance Co Ltd</t>
  </si>
  <si>
    <t>Care Health Insurance Ltd</t>
  </si>
  <si>
    <t>Galaxy Health Insurance Company Ltd</t>
  </si>
  <si>
    <t>ManipalCigna Health Insurance Co Ltd</t>
  </si>
  <si>
    <t>Narayana Health Insurance Ltd</t>
  </si>
  <si>
    <t>Star Health &amp; Allied Insurance Co Ltd</t>
  </si>
  <si>
    <t>Stand-alone Health sub Total</t>
  </si>
  <si>
    <t>Industry Total</t>
  </si>
  <si>
    <t>% Market Share</t>
  </si>
  <si>
    <t>Previous Year Market Share</t>
  </si>
  <si>
    <t>Workmen's compensation/Employers' liability</t>
  </si>
  <si>
    <t>Public Liability (Act)</t>
  </si>
  <si>
    <t>Product Liability</t>
  </si>
  <si>
    <t>Other liability covers</t>
  </si>
  <si>
    <t>Crop Insurance</t>
  </si>
  <si>
    <t>Credit Guarantee</t>
  </si>
  <si>
    <t>All Other miscellaneous</t>
  </si>
  <si>
    <t>Specialised Insurers</t>
  </si>
  <si>
    <t>Agriculture Insurance Co Of India Ltd</t>
  </si>
  <si>
    <t>ECGC Ltd</t>
  </si>
  <si>
    <t>Specialised sub Total</t>
  </si>
  <si>
    <t>Fire</t>
  </si>
  <si>
    <t>Marine Total</t>
  </si>
  <si>
    <t>Marine  Cargo</t>
  </si>
  <si>
    <t>Marine  Hull</t>
  </si>
  <si>
    <t>Engineering</t>
  </si>
  <si>
    <t>Motor Total</t>
  </si>
  <si>
    <t>Motor OD</t>
  </si>
  <si>
    <t>Motor TP</t>
  </si>
  <si>
    <t xml:space="preserve">Health </t>
  </si>
  <si>
    <t xml:space="preserve">Aviation </t>
  </si>
  <si>
    <t>Liability</t>
  </si>
  <si>
    <t>P.A.</t>
  </si>
  <si>
    <t>All Other Misc (Crop Insurance + Credit Guarantee+All other misc)</t>
  </si>
  <si>
    <t>Niva bupa health insurance company limited</t>
  </si>
  <si>
    <t>“IRDAI has recently revised the formats for reporting and they have excluded premium from long term policies from reporting of premiums with effect from October 1, 2024. It is assumed that all companies have deducted the long term premiums accordingly for the current year only following IRDAI formats. Therefore the growth rates reported for the current year cannot be compared with the previous year's figures.”</t>
  </si>
  <si>
    <t>GROSS DIRECT PREMIUM INCOME UNDERWRITTEN BY NON-LIFE INSURERS WITHIN INDIA  (SEGMENT WISE) : FOR THE PERIOD UPTO May 2026 (PROVISIONAL &amp; UNAUDITED ) IN FY 2026-27  (Rs. In Crs.)</t>
  </si>
  <si>
    <t>GROSS DIRECT PREMIUM INCOME UNDERWRITTEN BY NON-LIFE INSURERS WITHIN INDIA  (SEGMENT WISE) : FOR THE PERIOD UPTO May  2026 (PROVISIONAL &amp; UNAUDITED ) IN FY 2026-27  (Rs. In Crs.)</t>
  </si>
  <si>
    <t>GROSS DIRECT PREMIUM INCOME UNDERWRITTEN BY NON-LIFE INSURERS WITHIN INDIA  (SEGMENT WISE) : FOR THE PERIOD UPTO May 2026 (PROVISIONAL &amp; UNAUDITED ) IN FY 2026-27 (Rs. In Crs.)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</si>
</sst>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 #,##0.00_ ;_ * \-#,##0.00_ ;_ * &quot;-&quot;??_ ;_ @_ "/>
    <numFmt numFmtId="165" formatCode="0.0%"/>
  </numFmts>
  <fonts count="6"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b/>
      <sz val="12"/>
      <color theme="3"/>
      <name val="Calibri"/>
      <family val="2"/>
      <scheme val="minor"/>
    </font>
    <font>
      <b/>
      <sz val="11"/>
      <color theme="1"/>
      <name val="Aptos"/>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9">
    <xf numFmtId="0" fontId="0" fillId="0" borderId="0" xfId="0"/>
    <xf numFmtId="0" fontId="0" fillId="0" borderId="1" xfId="0" applyBorder="1"/>
    <xf numFmtId="0" fontId="3" fillId="0" borderId="1" xfId="0" applyFont="1" applyBorder="1" applyAlignment="1">
      <alignment vertical="top" wrapText="1"/>
    </xf>
    <xf numFmtId="0" fontId="3" fillId="0" borderId="1" xfId="0" applyFont="1" applyBorder="1"/>
    <xf numFmtId="43" fontId="0" fillId="0" borderId="1" xfId="1" applyFont="1" applyBorder="1"/>
    <xf numFmtId="43" fontId="3" fillId="0" borderId="1" xfId="1" applyFont="1" applyBorder="1"/>
    <xf numFmtId="165" fontId="3" fillId="0" borderId="1" xfId="2" applyNumberFormat="1" applyFont="1" applyBorder="1"/>
    <xf numFmtId="165" fontId="1" fillId="0" borderId="1" xfId="2" applyNumberFormat="1" applyFont="1" applyBorder="1"/>
    <xf numFmtId="43" fontId="0" fillId="0" borderId="1" xfId="0" applyNumberFormat="1" applyBorder="1"/>
    <xf numFmtId="165" fontId="0" fillId="0" borderId="1" xfId="2" applyNumberFormat="1" applyFont="1" applyBorder="1"/>
    <xf numFmtId="10" fontId="0" fillId="0" borderId="1" xfId="2" applyNumberFormat="1" applyFont="1" applyBorder="1"/>
    <xf numFmtId="43" fontId="3" fillId="0" borderId="1" xfId="0" applyNumberFormat="1" applyFont="1" applyBorder="1"/>
    <xf numFmtId="10" fontId="3" fillId="0" borderId="1" xfId="2" applyNumberFormat="1" applyFont="1" applyBorder="1"/>
    <xf numFmtId="0" fontId="0" fillId="2" borderId="1" xfId="0" applyFill="1" applyBorder="1"/>
    <xf numFmtId="10" fontId="1" fillId="0" borderId="1" xfId="2" applyNumberFormat="1" applyFont="1" applyBorder="1"/>
    <xf numFmtId="164" fontId="0" fillId="0" borderId="1" xfId="0" applyNumberFormat="1" applyBorder="1"/>
    <xf numFmtId="0" fontId="3" fillId="0" borderId="0" xfId="0" applyFont="1"/>
    <xf numFmtId="43" fontId="1" fillId="0" borderId="1" xfId="1" applyFont="1" applyBorder="1"/>
    <xf numFmtId="164" fontId="3" fillId="0" borderId="1" xfId="0" applyNumberFormat="1" applyFont="1" applyBorder="1"/>
    <xf numFmtId="165" fontId="0" fillId="2" borderId="1" xfId="2" applyNumberFormat="1" applyFont="1" applyFill="1" applyBorder="1"/>
    <xf numFmtId="10" fontId="0" fillId="2" borderId="1" xfId="2" applyNumberFormat="1" applyFont="1" applyFill="1" applyBorder="1"/>
    <xf numFmtId="43" fontId="0" fillId="2" borderId="1" xfId="1" applyFont="1" applyFill="1" applyBorder="1"/>
    <xf numFmtId="165" fontId="0" fillId="0" borderId="1" xfId="0" applyNumberFormat="1" applyBorder="1"/>
    <xf numFmtId="165" fontId="0" fillId="2" borderId="1" xfId="0" applyNumberFormat="1" applyFill="1" applyBorder="1"/>
    <xf numFmtId="165" fontId="0" fillId="0" borderId="1" xfId="1" applyNumberFormat="1" applyFont="1" applyBorder="1"/>
    <xf numFmtId="164" fontId="0" fillId="0" borderId="0" xfId="0" applyNumberFormat="1"/>
    <xf numFmtId="0" fontId="4" fillId="0" borderId="2" xfId="0" applyFont="1" applyBorder="1" applyAlignment="1">
      <alignment horizontal="center" vertical="center" wrapText="1"/>
    </xf>
    <xf numFmtId="0" fontId="5" fillId="0" borderId="0" xfId="0" applyFont="1" applyAlignment="1">
      <alignment horizontal="lef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2" borderId="1" xfId="0" applyFont="1" applyFill="1" applyBorder="1" applyAlignment="1">
      <alignment vertical="top" wrapText="1"/>
    </xf>
    <xf numFmtId="43" fontId="3" fillId="2" borderId="1" xfId="1" applyFont="1" applyFill="1" applyBorder="1"/>
    <xf numFmtId="43" fontId="1" fillId="2" borderId="1" xfId="1" applyFont="1" applyFill="1" applyBorder="1"/>
    <xf numFmtId="164" fontId="3" fillId="2" borderId="1" xfId="0" applyNumberFormat="1" applyFont="1" applyFill="1" applyBorder="1"/>
    <xf numFmtId="164" fontId="0" fillId="2" borderId="1" xfId="0" applyNumberFormat="1" applyFill="1" applyBorder="1"/>
    <xf numFmtId="165" fontId="3" fillId="2" borderId="1" xfId="2" applyNumberFormat="1" applyFont="1" applyFill="1" applyBorder="1"/>
    <xf numFmtId="0" fontId="0" fillId="2" borderId="0" xfId="0" applyFill="1"/>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84"/>
  <sheetViews>
    <sheetView workbookViewId="0">
      <selection activeCell="L20" sqref="L20"/>
    </sheetView>
  </sheetViews>
  <sheetFormatPr defaultRowHeight="14.4" x14ac:dyDescent="0.3"/>
  <cols>
    <col min="1" max="1" width="42" customWidth="1"/>
    <col min="2" max="2" width="10.5546875" customWidth="1"/>
    <col min="3" max="3" width="12" customWidth="1"/>
    <col min="4" max="4" width="10.21875" customWidth="1"/>
    <col min="6" max="6" width="10.44140625" bestFit="1" customWidth="1"/>
    <col min="9" max="9" width="9.44140625" bestFit="1" customWidth="1"/>
  </cols>
  <sheetData>
    <row r="2" spans="1:9" ht="55.8" customHeight="1" x14ac:dyDescent="0.3">
      <c r="A2" s="28" t="s">
        <v>79</v>
      </c>
      <c r="B2" s="28"/>
      <c r="C2" s="28"/>
      <c r="D2" s="28"/>
      <c r="E2" s="28"/>
      <c r="F2" s="28"/>
      <c r="G2" s="28"/>
      <c r="H2" s="28"/>
      <c r="I2" s="28"/>
    </row>
    <row r="3" spans="1:9" ht="48" customHeight="1" x14ac:dyDescent="0.3">
      <c r="A3" s="1"/>
      <c r="B3" s="2" t="s">
        <v>0</v>
      </c>
      <c r="C3" s="2" t="s">
        <v>1</v>
      </c>
      <c r="D3" s="2" t="s">
        <v>2</v>
      </c>
      <c r="E3" s="2" t="s">
        <v>3</v>
      </c>
      <c r="F3" s="2" t="s">
        <v>4</v>
      </c>
      <c r="G3" s="2" t="s">
        <v>5</v>
      </c>
      <c r="H3" s="2" t="s">
        <v>6</v>
      </c>
      <c r="I3" s="2" t="s">
        <v>7</v>
      </c>
    </row>
    <row r="4" spans="1:9" x14ac:dyDescent="0.3">
      <c r="A4" s="3" t="s">
        <v>8</v>
      </c>
      <c r="B4" s="1"/>
      <c r="C4" s="1"/>
      <c r="D4" s="1"/>
      <c r="E4" s="1"/>
      <c r="F4" s="1"/>
      <c r="G4" s="1"/>
      <c r="H4" s="1"/>
      <c r="I4" s="1"/>
    </row>
    <row r="5" spans="1:9" x14ac:dyDescent="0.3">
      <c r="A5" s="1" t="s">
        <v>9</v>
      </c>
      <c r="B5" s="4">
        <v>30.98</v>
      </c>
      <c r="C5" s="4">
        <v>236.59</v>
      </c>
      <c r="D5" s="4">
        <v>0</v>
      </c>
      <c r="E5" s="4">
        <v>13.48</v>
      </c>
      <c r="F5" s="4">
        <f>E5+D5+C5+B5</f>
        <v>281.05</v>
      </c>
      <c r="G5" s="9">
        <f>F5/F6-1</f>
        <v>0.44744296235257752</v>
      </c>
      <c r="H5" s="10">
        <f>F5/$F$78</f>
        <v>1.0308680895984105E-2</v>
      </c>
      <c r="I5" s="15">
        <f>F5-F6</f>
        <v>86.88</v>
      </c>
    </row>
    <row r="6" spans="1:9" x14ac:dyDescent="0.3">
      <c r="A6" s="1" t="s">
        <v>10</v>
      </c>
      <c r="B6" s="4">
        <v>20.56</v>
      </c>
      <c r="C6" s="4">
        <v>166</v>
      </c>
      <c r="D6" s="4">
        <v>0</v>
      </c>
      <c r="E6" s="4">
        <v>7.61</v>
      </c>
      <c r="F6" s="4">
        <f>E6+D6+C6+B6</f>
        <v>194.17000000000002</v>
      </c>
      <c r="G6" s="1"/>
      <c r="H6" s="1"/>
      <c r="I6" s="1"/>
    </row>
    <row r="7" spans="1:9" x14ac:dyDescent="0.3">
      <c r="A7" s="1" t="s">
        <v>11</v>
      </c>
      <c r="B7" s="4">
        <v>202.91</v>
      </c>
      <c r="C7" s="4">
        <v>1028.51</v>
      </c>
      <c r="D7" s="4">
        <v>0</v>
      </c>
      <c r="E7" s="4">
        <v>37.28</v>
      </c>
      <c r="F7" s="4">
        <f t="shared" ref="F7:F56" si="0">E7+D7+C7+B7</f>
        <v>1268.7</v>
      </c>
      <c r="G7" s="9">
        <f>F7/F8-1</f>
        <v>0.35183803942461389</v>
      </c>
      <c r="H7" s="10">
        <f>F7/$F$78</f>
        <v>4.6534863735047269E-2</v>
      </c>
      <c r="I7" s="15">
        <f>F7-F8</f>
        <v>330.20000000000005</v>
      </c>
    </row>
    <row r="8" spans="1:9" x14ac:dyDescent="0.3">
      <c r="A8" s="1" t="s">
        <v>10</v>
      </c>
      <c r="B8" s="4">
        <v>165.76</v>
      </c>
      <c r="C8" s="4">
        <v>725.45</v>
      </c>
      <c r="D8" s="4">
        <v>5.91</v>
      </c>
      <c r="E8" s="4">
        <v>41.38</v>
      </c>
      <c r="F8" s="4">
        <f t="shared" si="0"/>
        <v>938.5</v>
      </c>
      <c r="G8" s="1"/>
      <c r="H8" s="1"/>
      <c r="I8" s="1"/>
    </row>
    <row r="9" spans="1:9" x14ac:dyDescent="0.3">
      <c r="A9" s="1" t="s">
        <v>12</v>
      </c>
      <c r="B9" s="4">
        <v>42.12</v>
      </c>
      <c r="C9" s="4">
        <v>106.44</v>
      </c>
      <c r="D9" s="4">
        <v>0</v>
      </c>
      <c r="E9" s="4">
        <v>0.23</v>
      </c>
      <c r="F9" s="4">
        <f t="shared" si="0"/>
        <v>148.79</v>
      </c>
      <c r="G9" s="9">
        <f>F9/F10-1</f>
        <v>-0.23709172947751622</v>
      </c>
      <c r="H9" s="10">
        <f>F9/$F$78</f>
        <v>5.457493792967354E-3</v>
      </c>
      <c r="I9" s="15">
        <f>F9-F10</f>
        <v>-46.239999999999981</v>
      </c>
    </row>
    <row r="10" spans="1:9" x14ac:dyDescent="0.3">
      <c r="A10" s="1" t="s">
        <v>10</v>
      </c>
      <c r="B10" s="4">
        <v>56.48</v>
      </c>
      <c r="C10" s="4">
        <v>138.38999999999999</v>
      </c>
      <c r="D10" s="4">
        <v>0</v>
      </c>
      <c r="E10" s="4">
        <v>0.16</v>
      </c>
      <c r="F10" s="4">
        <f t="shared" si="0"/>
        <v>195.02999999999997</v>
      </c>
      <c r="G10" s="1"/>
      <c r="H10" s="1"/>
      <c r="I10" s="1"/>
    </row>
    <row r="11" spans="1:9" x14ac:dyDescent="0.3">
      <c r="A11" s="1" t="s">
        <v>13</v>
      </c>
      <c r="B11" s="4">
        <v>30.53</v>
      </c>
      <c r="C11" s="4">
        <v>214.96</v>
      </c>
      <c r="D11" s="4">
        <v>0</v>
      </c>
      <c r="E11" s="4">
        <v>1.34</v>
      </c>
      <c r="F11" s="4">
        <f t="shared" si="0"/>
        <v>246.83</v>
      </c>
      <c r="G11" s="9">
        <f>F11/F12-1</f>
        <v>-0.18580947354532262</v>
      </c>
      <c r="H11" s="10">
        <f>F11/$F$78</f>
        <v>9.0535196781916273E-3</v>
      </c>
      <c r="I11" s="15">
        <f>F11-F12</f>
        <v>-56.330000000000013</v>
      </c>
    </row>
    <row r="12" spans="1:9" x14ac:dyDescent="0.3">
      <c r="A12" s="1" t="s">
        <v>10</v>
      </c>
      <c r="B12" s="4">
        <v>28.36</v>
      </c>
      <c r="C12" s="4">
        <v>273.18</v>
      </c>
      <c r="D12" s="4">
        <v>0</v>
      </c>
      <c r="E12" s="4">
        <v>1.62</v>
      </c>
      <c r="F12" s="4">
        <f t="shared" si="0"/>
        <v>303.16000000000003</v>
      </c>
      <c r="G12" s="1"/>
      <c r="H12" s="1"/>
      <c r="I12" s="1"/>
    </row>
    <row r="13" spans="1:9" x14ac:dyDescent="0.3">
      <c r="A13" s="1" t="s">
        <v>14</v>
      </c>
      <c r="B13" s="21">
        <v>11.12</v>
      </c>
      <c r="C13" s="21">
        <v>263.43</v>
      </c>
      <c r="D13" s="21">
        <v>0</v>
      </c>
      <c r="E13" s="21">
        <v>4.2</v>
      </c>
      <c r="F13" s="4">
        <f t="shared" si="0"/>
        <v>278.75</v>
      </c>
      <c r="G13" s="19">
        <f>F13/F14-1</f>
        <v>8.097103191530608E-2</v>
      </c>
      <c r="H13" s="20">
        <f>F13/$F$78</f>
        <v>1.0224318803613483E-2</v>
      </c>
      <c r="I13" s="15">
        <f>F13-F14</f>
        <v>20.879999999999995</v>
      </c>
    </row>
    <row r="14" spans="1:9" x14ac:dyDescent="0.3">
      <c r="A14" s="1" t="s">
        <v>10</v>
      </c>
      <c r="B14" s="21">
        <v>10.25</v>
      </c>
      <c r="C14" s="21">
        <v>245.65</v>
      </c>
      <c r="D14" s="21">
        <v>0</v>
      </c>
      <c r="E14" s="21">
        <v>1.97</v>
      </c>
      <c r="F14" s="4">
        <f t="shared" si="0"/>
        <v>257.87</v>
      </c>
      <c r="G14" s="13"/>
      <c r="H14" s="13"/>
      <c r="I14" s="13"/>
    </row>
    <row r="15" spans="1:9" x14ac:dyDescent="0.3">
      <c r="A15" s="1" t="s">
        <v>15</v>
      </c>
      <c r="B15" s="4">
        <v>874.23</v>
      </c>
      <c r="C15" s="4">
        <v>469.61</v>
      </c>
      <c r="D15" s="4">
        <v>0</v>
      </c>
      <c r="E15" s="4">
        <v>14.84</v>
      </c>
      <c r="F15" s="4">
        <f t="shared" si="0"/>
        <v>1358.68</v>
      </c>
      <c r="G15" s="9">
        <f>F15/F16-1</f>
        <v>0.32832771178569686</v>
      </c>
      <c r="H15" s="10">
        <f>F15/$F$78</f>
        <v>4.9835255505268398E-2</v>
      </c>
      <c r="I15" s="15">
        <f>F15-F16</f>
        <v>335.83000000000004</v>
      </c>
    </row>
    <row r="16" spans="1:9" x14ac:dyDescent="0.3">
      <c r="A16" s="1" t="s">
        <v>10</v>
      </c>
      <c r="B16" s="4">
        <v>603.57000000000005</v>
      </c>
      <c r="C16" s="4">
        <v>408.28</v>
      </c>
      <c r="D16" s="4">
        <v>0</v>
      </c>
      <c r="E16" s="4">
        <v>11</v>
      </c>
      <c r="F16" s="4">
        <f t="shared" si="0"/>
        <v>1022.85</v>
      </c>
      <c r="G16" s="1"/>
      <c r="H16" s="1"/>
      <c r="I16" s="1"/>
    </row>
    <row r="17" spans="1:9" x14ac:dyDescent="0.3">
      <c r="A17" s="1" t="s">
        <v>16</v>
      </c>
      <c r="B17" s="4">
        <v>418.14</v>
      </c>
      <c r="C17" s="4">
        <v>1899.13</v>
      </c>
      <c r="D17" s="4">
        <v>0</v>
      </c>
      <c r="E17" s="4">
        <v>53.94</v>
      </c>
      <c r="F17" s="4">
        <f t="shared" si="0"/>
        <v>2371.21</v>
      </c>
      <c r="G17" s="9">
        <f>F17/F18-1</f>
        <v>0.2387537287312127</v>
      </c>
      <c r="H17" s="10">
        <f>F17/$F$78</f>
        <v>8.6974016108758115E-2</v>
      </c>
      <c r="I17" s="15">
        <f>F17-F18</f>
        <v>457.02</v>
      </c>
    </row>
    <row r="18" spans="1:9" x14ac:dyDescent="0.3">
      <c r="A18" s="1" t="s">
        <v>10</v>
      </c>
      <c r="B18" s="4">
        <v>247.5</v>
      </c>
      <c r="C18" s="4">
        <v>1611.98</v>
      </c>
      <c r="D18" s="4">
        <v>0</v>
      </c>
      <c r="E18" s="4">
        <v>54.71</v>
      </c>
      <c r="F18" s="4">
        <f t="shared" si="0"/>
        <v>1914.19</v>
      </c>
      <c r="G18" s="1"/>
      <c r="H18" s="1"/>
      <c r="I18" s="1"/>
    </row>
    <row r="19" spans="1:9" x14ac:dyDescent="0.3">
      <c r="A19" s="1" t="s">
        <v>17</v>
      </c>
      <c r="B19" s="4">
        <v>51.83</v>
      </c>
      <c r="C19" s="4">
        <v>146.91</v>
      </c>
      <c r="D19" s="4">
        <v>0</v>
      </c>
      <c r="E19" s="4">
        <v>0.47</v>
      </c>
      <c r="F19" s="4">
        <f t="shared" si="0"/>
        <v>199.20999999999998</v>
      </c>
      <c r="G19" s="9">
        <f>F19/F20-1</f>
        <v>0.31962109167991515</v>
      </c>
      <c r="H19" s="10">
        <f>F19/$F$78</f>
        <v>7.3068575744137812E-3</v>
      </c>
      <c r="I19" s="15">
        <f>F19-F20</f>
        <v>48.25</v>
      </c>
    </row>
    <row r="20" spans="1:9" x14ac:dyDescent="0.3">
      <c r="A20" s="1" t="s">
        <v>10</v>
      </c>
      <c r="B20" s="4">
        <v>42.28</v>
      </c>
      <c r="C20" s="4">
        <v>108.27</v>
      </c>
      <c r="D20" s="4">
        <v>0</v>
      </c>
      <c r="E20" s="4">
        <v>0.41</v>
      </c>
      <c r="F20" s="4">
        <f t="shared" si="0"/>
        <v>150.95999999999998</v>
      </c>
      <c r="G20" s="1"/>
      <c r="H20" s="1"/>
      <c r="I20" s="1"/>
    </row>
    <row r="21" spans="1:9" x14ac:dyDescent="0.3">
      <c r="A21" s="1" t="s">
        <v>18</v>
      </c>
      <c r="B21" s="4">
        <v>81.819999999999993</v>
      </c>
      <c r="C21" s="4">
        <v>670.9</v>
      </c>
      <c r="D21" s="4">
        <v>163.13999999999999</v>
      </c>
      <c r="E21" s="4">
        <v>21.4</v>
      </c>
      <c r="F21" s="4">
        <f t="shared" si="0"/>
        <v>937.26</v>
      </c>
      <c r="G21" s="9">
        <f>F21/F22-1</f>
        <v>0.24133820724729804</v>
      </c>
      <c r="H21" s="10">
        <f>F21/$F$78</f>
        <v>3.4377919432734612E-2</v>
      </c>
      <c r="I21" s="15">
        <f>F21-F22</f>
        <v>182.21999999999991</v>
      </c>
    </row>
    <row r="22" spans="1:9" x14ac:dyDescent="0.3">
      <c r="A22" s="1" t="s">
        <v>10</v>
      </c>
      <c r="B22" s="4">
        <v>62.35</v>
      </c>
      <c r="C22" s="4">
        <v>510.43</v>
      </c>
      <c r="D22" s="4">
        <v>150.74</v>
      </c>
      <c r="E22" s="4">
        <v>31.52</v>
      </c>
      <c r="F22" s="4">
        <f t="shared" si="0"/>
        <v>755.04000000000008</v>
      </c>
      <c r="G22" s="1"/>
      <c r="H22" s="1"/>
      <c r="I22" s="1"/>
    </row>
    <row r="23" spans="1:9" x14ac:dyDescent="0.3">
      <c r="A23" s="1" t="s">
        <v>19</v>
      </c>
      <c r="B23" s="4">
        <v>0</v>
      </c>
      <c r="C23" s="4">
        <v>0</v>
      </c>
      <c r="D23" s="4">
        <v>0</v>
      </c>
      <c r="E23" s="4">
        <v>0</v>
      </c>
      <c r="F23" s="4">
        <f t="shared" si="0"/>
        <v>0</v>
      </c>
      <c r="G23" s="4">
        <v>0</v>
      </c>
      <c r="H23" s="4">
        <v>0</v>
      </c>
      <c r="I23" s="15">
        <f>F23-F24</f>
        <v>0</v>
      </c>
    </row>
    <row r="24" spans="1:9" x14ac:dyDescent="0.3">
      <c r="A24" s="1" t="s">
        <v>10</v>
      </c>
      <c r="B24" s="4">
        <v>0</v>
      </c>
      <c r="C24" s="4">
        <v>0</v>
      </c>
      <c r="D24" s="4">
        <v>0</v>
      </c>
      <c r="E24" s="4">
        <v>0</v>
      </c>
      <c r="F24" s="4">
        <f t="shared" si="0"/>
        <v>0</v>
      </c>
      <c r="G24" s="4"/>
      <c r="H24" s="4"/>
      <c r="I24" s="4"/>
    </row>
    <row r="25" spans="1:9" x14ac:dyDescent="0.3">
      <c r="A25" s="1" t="s">
        <v>20</v>
      </c>
      <c r="B25" s="4">
        <v>0.01</v>
      </c>
      <c r="C25" s="4">
        <v>0.01</v>
      </c>
      <c r="D25" s="4">
        <v>0</v>
      </c>
      <c r="E25" s="4">
        <v>0</v>
      </c>
      <c r="F25" s="4">
        <f t="shared" si="0"/>
        <v>0.02</v>
      </c>
      <c r="G25" s="9"/>
      <c r="H25" s="1">
        <v>0</v>
      </c>
      <c r="I25" s="15">
        <f>F25-F26</f>
        <v>0.02</v>
      </c>
    </row>
    <row r="26" spans="1:9" x14ac:dyDescent="0.3">
      <c r="A26" s="1" t="s">
        <v>10</v>
      </c>
      <c r="B26" s="4">
        <v>0</v>
      </c>
      <c r="C26" s="4">
        <v>0</v>
      </c>
      <c r="D26" s="4">
        <v>0</v>
      </c>
      <c r="E26" s="4">
        <v>0</v>
      </c>
      <c r="F26" s="4">
        <f t="shared" si="0"/>
        <v>0</v>
      </c>
      <c r="G26" s="1"/>
      <c r="H26" s="1"/>
      <c r="I26" s="1"/>
    </row>
    <row r="27" spans="1:9" x14ac:dyDescent="0.3">
      <c r="A27" s="1" t="s">
        <v>21</v>
      </c>
      <c r="B27" s="4">
        <v>12.07</v>
      </c>
      <c r="C27" s="4">
        <v>92.94</v>
      </c>
      <c r="D27" s="4">
        <v>0</v>
      </c>
      <c r="E27" s="4">
        <v>8.9600000000000009</v>
      </c>
      <c r="F27" s="4">
        <f t="shared" si="0"/>
        <v>113.97</v>
      </c>
      <c r="G27" s="9">
        <f>F27/F28-1</f>
        <v>-4.5077503142019304E-2</v>
      </c>
      <c r="H27" s="10">
        <f>F27/$F$78</f>
        <v>4.180325072817322E-3</v>
      </c>
      <c r="I27" s="15">
        <f>F27-F28</f>
        <v>-5.3800000000000097</v>
      </c>
    </row>
    <row r="28" spans="1:9" x14ac:dyDescent="0.3">
      <c r="A28" s="1" t="s">
        <v>10</v>
      </c>
      <c r="B28" s="4">
        <v>9.3699999999999992</v>
      </c>
      <c r="C28" s="4">
        <v>106.94</v>
      </c>
      <c r="D28" s="4">
        <v>0</v>
      </c>
      <c r="E28" s="4">
        <v>3.04</v>
      </c>
      <c r="F28" s="4">
        <f t="shared" si="0"/>
        <v>119.35000000000001</v>
      </c>
      <c r="G28" s="1"/>
      <c r="H28" s="1"/>
      <c r="I28" s="1"/>
    </row>
    <row r="29" spans="1:9" x14ac:dyDescent="0.3">
      <c r="A29" s="1" t="s">
        <v>22</v>
      </c>
      <c r="B29" s="4">
        <v>12.01</v>
      </c>
      <c r="C29" s="4">
        <v>216.34</v>
      </c>
      <c r="D29" s="4">
        <v>0</v>
      </c>
      <c r="E29" s="4">
        <v>0</v>
      </c>
      <c r="F29" s="4">
        <f t="shared" si="0"/>
        <v>228.35</v>
      </c>
      <c r="G29" s="9">
        <f>F29/F30-1</f>
        <v>0.30919619309712165</v>
      </c>
      <c r="H29" s="10">
        <f>F29/$F$78</f>
        <v>8.3756886055789733E-3</v>
      </c>
      <c r="I29" s="15">
        <f>F29-F30</f>
        <v>53.929999999999978</v>
      </c>
    </row>
    <row r="30" spans="1:9" x14ac:dyDescent="0.3">
      <c r="A30" s="1" t="s">
        <v>10</v>
      </c>
      <c r="B30" s="4">
        <v>7.3</v>
      </c>
      <c r="C30" s="4">
        <v>167.12</v>
      </c>
      <c r="D30" s="4">
        <v>0</v>
      </c>
      <c r="E30" s="4">
        <v>0</v>
      </c>
      <c r="F30" s="4">
        <f t="shared" si="0"/>
        <v>174.42000000000002</v>
      </c>
      <c r="G30" s="1"/>
      <c r="H30" s="1"/>
      <c r="I30" s="1"/>
    </row>
    <row r="31" spans="1:9" x14ac:dyDescent="0.3">
      <c r="A31" s="1" t="s">
        <v>23</v>
      </c>
      <c r="B31" s="4">
        <v>406.38</v>
      </c>
      <c r="C31" s="4">
        <v>599.82000000000005</v>
      </c>
      <c r="D31" s="4">
        <v>-68.59</v>
      </c>
      <c r="E31" s="4">
        <v>1.1599999999999999</v>
      </c>
      <c r="F31" s="4">
        <f t="shared" si="0"/>
        <v>938.7700000000001</v>
      </c>
      <c r="G31" s="9">
        <f>F31/F32-1</f>
        <v>-3.1187112354100543E-2</v>
      </c>
      <c r="H31" s="10">
        <f>F31/$F$78</f>
        <v>3.4433304980334457E-2</v>
      </c>
      <c r="I31" s="15">
        <f>F31-F32</f>
        <v>-30.219999999999914</v>
      </c>
    </row>
    <row r="32" spans="1:9" x14ac:dyDescent="0.3">
      <c r="A32" s="1" t="s">
        <v>10</v>
      </c>
      <c r="B32" s="4">
        <v>387.24</v>
      </c>
      <c r="C32" s="4">
        <v>580.67999999999995</v>
      </c>
      <c r="D32" s="4">
        <v>0</v>
      </c>
      <c r="E32" s="4">
        <v>1.07</v>
      </c>
      <c r="F32" s="4">
        <f t="shared" si="0"/>
        <v>968.99</v>
      </c>
      <c r="G32" s="1"/>
      <c r="H32" s="1"/>
      <c r="I32" s="1"/>
    </row>
    <row r="33" spans="1:9" x14ac:dyDescent="0.3">
      <c r="A33" s="1" t="s">
        <v>24</v>
      </c>
      <c r="B33" s="4">
        <v>12.11</v>
      </c>
      <c r="C33" s="4">
        <v>16.36</v>
      </c>
      <c r="D33" s="4">
        <v>0</v>
      </c>
      <c r="E33" s="4">
        <v>0</v>
      </c>
      <c r="F33" s="4">
        <f t="shared" si="0"/>
        <v>28.47</v>
      </c>
      <c r="G33" s="9">
        <f>F33/F34-1</f>
        <v>3.0401737242128135E-2</v>
      </c>
      <c r="H33" s="10">
        <f>F33/$F$78</f>
        <v>1.0442559868659223E-3</v>
      </c>
      <c r="I33" s="15">
        <f>F33-F34</f>
        <v>0.83999999999999986</v>
      </c>
    </row>
    <row r="34" spans="1:9" x14ac:dyDescent="0.3">
      <c r="A34" s="1" t="s">
        <v>10</v>
      </c>
      <c r="B34" s="4">
        <v>9.84</v>
      </c>
      <c r="C34" s="4">
        <v>17.79</v>
      </c>
      <c r="D34" s="4">
        <v>0</v>
      </c>
      <c r="E34" s="4">
        <v>0</v>
      </c>
      <c r="F34" s="4">
        <f t="shared" si="0"/>
        <v>27.63</v>
      </c>
      <c r="G34" s="1"/>
      <c r="H34" s="1"/>
      <c r="I34" s="1"/>
    </row>
    <row r="35" spans="1:9" x14ac:dyDescent="0.3">
      <c r="A35" s="1" t="s">
        <v>25</v>
      </c>
      <c r="B35" s="4">
        <v>0.27</v>
      </c>
      <c r="C35" s="4">
        <v>1.9</v>
      </c>
      <c r="D35" s="4">
        <v>0</v>
      </c>
      <c r="E35" s="4">
        <v>0</v>
      </c>
      <c r="F35" s="4">
        <f t="shared" si="0"/>
        <v>2.17</v>
      </c>
      <c r="G35" s="9">
        <f>F35/F36-1</f>
        <v>0.90350877192982471</v>
      </c>
      <c r="H35" s="10">
        <f>F35/$F$78</f>
        <v>7.9593800193152484E-5</v>
      </c>
      <c r="I35" s="15">
        <f>F35-F36</f>
        <v>1.03</v>
      </c>
    </row>
    <row r="36" spans="1:9" x14ac:dyDescent="0.3">
      <c r="A36" s="1" t="s">
        <v>10</v>
      </c>
      <c r="B36" s="4">
        <v>0.28999999999999998</v>
      </c>
      <c r="C36" s="4">
        <v>0.85</v>
      </c>
      <c r="D36" s="4">
        <v>0</v>
      </c>
      <c r="E36" s="4">
        <v>0</v>
      </c>
      <c r="F36" s="4">
        <f t="shared" si="0"/>
        <v>1.1399999999999999</v>
      </c>
      <c r="G36" s="1"/>
      <c r="H36" s="1"/>
      <c r="I36" s="1"/>
    </row>
    <row r="37" spans="1:9" x14ac:dyDescent="0.3">
      <c r="A37" s="1" t="s">
        <v>26</v>
      </c>
      <c r="B37" s="4">
        <v>24.3</v>
      </c>
      <c r="C37" s="4">
        <v>299.49</v>
      </c>
      <c r="D37" s="4">
        <v>0</v>
      </c>
      <c r="E37" s="4">
        <v>0.28000000000000003</v>
      </c>
      <c r="F37" s="4">
        <f t="shared" si="0"/>
        <v>324.07</v>
      </c>
      <c r="G37" s="9">
        <f>F37/F38-1</f>
        <v>0.16345946722194293</v>
      </c>
      <c r="H37" s="10">
        <f>F37/$F$78</f>
        <v>1.1886618815020704E-2</v>
      </c>
      <c r="I37" s="15">
        <f>F37-F38</f>
        <v>45.529999999999973</v>
      </c>
    </row>
    <row r="38" spans="1:9" x14ac:dyDescent="0.3">
      <c r="A38" s="1" t="s">
        <v>10</v>
      </c>
      <c r="B38" s="4">
        <v>24.69</v>
      </c>
      <c r="C38" s="4">
        <v>253.4</v>
      </c>
      <c r="D38" s="4">
        <v>0</v>
      </c>
      <c r="E38" s="4">
        <v>0.45</v>
      </c>
      <c r="F38" s="4">
        <f t="shared" si="0"/>
        <v>278.54000000000002</v>
      </c>
      <c r="G38" s="1"/>
      <c r="H38" s="1"/>
      <c r="I38" s="1"/>
    </row>
    <row r="39" spans="1:9" x14ac:dyDescent="0.3">
      <c r="A39" s="1" t="s">
        <v>27</v>
      </c>
      <c r="B39" s="4">
        <v>64.59</v>
      </c>
      <c r="C39" s="4">
        <v>818.32</v>
      </c>
      <c r="D39" s="4">
        <v>0</v>
      </c>
      <c r="E39" s="4">
        <v>0.28000000000000003</v>
      </c>
      <c r="F39" s="4">
        <f t="shared" si="0"/>
        <v>883.19</v>
      </c>
      <c r="G39" s="9">
        <f>F39/F40-1</f>
        <v>0.4087987111387601</v>
      </c>
      <c r="H39" s="10">
        <f>F39/$F$78</f>
        <v>3.2394676678613066E-2</v>
      </c>
      <c r="I39" s="15">
        <f>F39-F40</f>
        <v>256.28000000000009</v>
      </c>
    </row>
    <row r="40" spans="1:9" x14ac:dyDescent="0.3">
      <c r="A40" s="1" t="s">
        <v>10</v>
      </c>
      <c r="B40" s="4">
        <v>46.28</v>
      </c>
      <c r="C40" s="4">
        <v>580.39</v>
      </c>
      <c r="D40" s="4">
        <v>0</v>
      </c>
      <c r="E40" s="4">
        <v>0.24</v>
      </c>
      <c r="F40" s="4">
        <f t="shared" si="0"/>
        <v>626.91</v>
      </c>
      <c r="G40" s="1"/>
      <c r="H40" s="1"/>
      <c r="I40" s="1"/>
    </row>
    <row r="41" spans="1:9" x14ac:dyDescent="0.3">
      <c r="A41" s="1" t="s">
        <v>28</v>
      </c>
      <c r="B41" s="4">
        <v>1.2</v>
      </c>
      <c r="C41" s="4">
        <v>7.11</v>
      </c>
      <c r="D41" s="4">
        <v>0</v>
      </c>
      <c r="E41" s="4">
        <v>0</v>
      </c>
      <c r="F41" s="4">
        <f t="shared" si="0"/>
        <v>8.31</v>
      </c>
      <c r="G41" s="9">
        <f>F41/F42-1</f>
        <v>4.8111888111888117</v>
      </c>
      <c r="H41" s="10">
        <f>F41/$F$78</f>
        <v>3.0480390765211853E-4</v>
      </c>
      <c r="I41" s="15">
        <f>F41-F42</f>
        <v>6.8800000000000008</v>
      </c>
    </row>
    <row r="42" spans="1:9" x14ac:dyDescent="0.3">
      <c r="A42" s="1" t="s">
        <v>10</v>
      </c>
      <c r="B42" s="4">
        <v>1.23</v>
      </c>
      <c r="C42" s="4">
        <v>0.2</v>
      </c>
      <c r="D42" s="4">
        <v>0</v>
      </c>
      <c r="E42" s="4">
        <v>0</v>
      </c>
      <c r="F42" s="4">
        <f t="shared" si="0"/>
        <v>1.43</v>
      </c>
      <c r="G42" s="1"/>
      <c r="H42" s="1"/>
      <c r="I42" s="1"/>
    </row>
    <row r="43" spans="1:9" x14ac:dyDescent="0.3">
      <c r="A43" s="1" t="s">
        <v>29</v>
      </c>
      <c r="B43" s="4">
        <v>281.76</v>
      </c>
      <c r="C43" s="4">
        <v>1163.18</v>
      </c>
      <c r="D43" s="4">
        <v>31.4</v>
      </c>
      <c r="E43" s="4">
        <v>95.39</v>
      </c>
      <c r="F43" s="4">
        <f t="shared" si="0"/>
        <v>1571.73</v>
      </c>
      <c r="G43" s="9">
        <f>F43/F44-1</f>
        <v>1.1721879016542975</v>
      </c>
      <c r="H43" s="10">
        <f>F43/$F$78</f>
        <v>5.7649752800729752E-2</v>
      </c>
      <c r="I43" s="15">
        <f>F43-F44</f>
        <v>848.16000000000008</v>
      </c>
    </row>
    <row r="44" spans="1:9" x14ac:dyDescent="0.3">
      <c r="A44" s="1" t="s">
        <v>10</v>
      </c>
      <c r="B44" s="4">
        <v>180.79</v>
      </c>
      <c r="C44" s="4">
        <v>454.08</v>
      </c>
      <c r="D44" s="4">
        <v>10.76</v>
      </c>
      <c r="E44" s="4">
        <v>77.94</v>
      </c>
      <c r="F44" s="4">
        <f t="shared" si="0"/>
        <v>723.56999999999994</v>
      </c>
      <c r="G44" s="1"/>
      <c r="H44" s="1"/>
      <c r="I44" s="1"/>
    </row>
    <row r="45" spans="1:9" x14ac:dyDescent="0.3">
      <c r="A45" s="1" t="s">
        <v>30</v>
      </c>
      <c r="B45" s="4">
        <v>577.25</v>
      </c>
      <c r="C45" s="4">
        <v>3486.58</v>
      </c>
      <c r="D45" s="4">
        <v>808.72</v>
      </c>
      <c r="E45" s="4">
        <v>1.34</v>
      </c>
      <c r="F45" s="4">
        <f t="shared" si="0"/>
        <v>4873.8900000000003</v>
      </c>
      <c r="G45" s="9">
        <f>F45/F46-1</f>
        <v>1.9710524553945064E-2</v>
      </c>
      <c r="H45" s="10">
        <f>F45/$F$78</f>
        <v>0.17877024277576223</v>
      </c>
      <c r="I45" s="15">
        <f>F45-F46</f>
        <v>94.210000000000036</v>
      </c>
    </row>
    <row r="46" spans="1:9" x14ac:dyDescent="0.3">
      <c r="A46" s="1" t="s">
        <v>10</v>
      </c>
      <c r="B46" s="4">
        <v>538.26</v>
      </c>
      <c r="C46" s="4">
        <v>3428.76</v>
      </c>
      <c r="D46" s="4">
        <v>810.95</v>
      </c>
      <c r="E46" s="4">
        <v>1.71</v>
      </c>
      <c r="F46" s="4">
        <f t="shared" si="0"/>
        <v>4779.68</v>
      </c>
      <c r="G46" s="1"/>
      <c r="H46" s="1"/>
      <c r="I46" s="1"/>
    </row>
    <row r="47" spans="1:9" x14ac:dyDescent="0.3">
      <c r="A47" s="1" t="s">
        <v>31</v>
      </c>
      <c r="B47" s="4">
        <v>314.73</v>
      </c>
      <c r="C47" s="4">
        <v>1004.08</v>
      </c>
      <c r="D47" s="4">
        <v>240.25</v>
      </c>
      <c r="E47" s="4">
        <v>0.73</v>
      </c>
      <c r="F47" s="4">
        <f t="shared" si="0"/>
        <v>1559.79</v>
      </c>
      <c r="G47" s="9">
        <f>F47/F48-1</f>
        <v>-0.1554870950800501</v>
      </c>
      <c r="H47" s="10">
        <f>F47/$F$78</f>
        <v>5.7211803503814433E-2</v>
      </c>
      <c r="I47" s="15">
        <f>F47-F48</f>
        <v>-287.18000000000006</v>
      </c>
    </row>
    <row r="48" spans="1:9" x14ac:dyDescent="0.3">
      <c r="A48" s="1" t="s">
        <v>10</v>
      </c>
      <c r="B48" s="4">
        <v>300.19</v>
      </c>
      <c r="C48" s="4">
        <v>1543.66</v>
      </c>
      <c r="D48" s="4">
        <v>2.34</v>
      </c>
      <c r="E48" s="4">
        <v>0.78</v>
      </c>
      <c r="F48" s="4">
        <f t="shared" si="0"/>
        <v>1846.97</v>
      </c>
      <c r="G48" s="1"/>
      <c r="H48" s="1"/>
      <c r="I48" s="1"/>
    </row>
    <row r="49" spans="1:9" x14ac:dyDescent="0.3">
      <c r="A49" s="1" t="s">
        <v>32</v>
      </c>
      <c r="B49" s="4">
        <v>276.5</v>
      </c>
      <c r="C49" s="4">
        <v>1169.8399999999999</v>
      </c>
      <c r="D49" s="4">
        <v>100.89</v>
      </c>
      <c r="E49" s="4">
        <v>0.76</v>
      </c>
      <c r="F49" s="4">
        <f t="shared" si="0"/>
        <v>1547.99</v>
      </c>
      <c r="G49" s="9">
        <f>F49/F50-1</f>
        <v>7.30035281803878E-2</v>
      </c>
      <c r="H49" s="10">
        <f>F49/$F$78</f>
        <v>5.6778989290782546E-2</v>
      </c>
      <c r="I49" s="15">
        <f>F49-F50</f>
        <v>105.32000000000016</v>
      </c>
    </row>
    <row r="50" spans="1:9" x14ac:dyDescent="0.3">
      <c r="A50" s="1" t="s">
        <v>10</v>
      </c>
      <c r="B50" s="4">
        <v>275.95</v>
      </c>
      <c r="C50" s="4">
        <v>1095.6099999999999</v>
      </c>
      <c r="D50" s="4">
        <v>70</v>
      </c>
      <c r="E50" s="4">
        <v>1.1100000000000001</v>
      </c>
      <c r="F50" s="4">
        <f t="shared" si="0"/>
        <v>1442.6699999999998</v>
      </c>
      <c r="G50" s="1"/>
      <c r="H50" s="1"/>
      <c r="I50" s="1"/>
    </row>
    <row r="51" spans="1:9" x14ac:dyDescent="0.3">
      <c r="A51" s="1" t="s">
        <v>33</v>
      </c>
      <c r="B51" s="4">
        <v>14.99</v>
      </c>
      <c r="C51" s="4">
        <v>247.54</v>
      </c>
      <c r="D51" s="4">
        <v>2.0499999999999998</v>
      </c>
      <c r="E51" s="4">
        <v>2.69</v>
      </c>
      <c r="F51" s="4">
        <f t="shared" si="0"/>
        <v>267.27</v>
      </c>
      <c r="G51" s="9">
        <f>F51/F52-1</f>
        <v>-5.6283323328978452E-2</v>
      </c>
      <c r="H51" s="10">
        <f>F51/$F$78</f>
        <v>9.8032419251722885E-3</v>
      </c>
      <c r="I51" s="15">
        <f>F51-F52</f>
        <v>-15.939999999999998</v>
      </c>
    </row>
    <row r="52" spans="1:9" x14ac:dyDescent="0.3">
      <c r="A52" s="1" t="s">
        <v>10</v>
      </c>
      <c r="B52" s="4">
        <v>16.07</v>
      </c>
      <c r="C52" s="4">
        <v>262.26</v>
      </c>
      <c r="D52" s="4">
        <v>1.51</v>
      </c>
      <c r="E52" s="4">
        <v>3.37</v>
      </c>
      <c r="F52" s="4">
        <f t="shared" si="0"/>
        <v>283.20999999999998</v>
      </c>
      <c r="G52" s="1"/>
      <c r="H52" s="1"/>
      <c r="I52" s="1"/>
    </row>
    <row r="53" spans="1:9" x14ac:dyDescent="0.3">
      <c r="A53" s="1" t="s">
        <v>34</v>
      </c>
      <c r="B53" s="4">
        <v>1.18</v>
      </c>
      <c r="C53" s="4">
        <v>82.55</v>
      </c>
      <c r="D53" s="4">
        <v>0</v>
      </c>
      <c r="E53" s="4">
        <v>0.09</v>
      </c>
      <c r="F53" s="4">
        <f t="shared" si="0"/>
        <v>83.820000000000007</v>
      </c>
      <c r="G53" s="9">
        <f>F53/F54-1</f>
        <v>0.35368217054263584</v>
      </c>
      <c r="H53" s="10">
        <f>F53/$F$78</f>
        <v>3.0744480793502499E-3</v>
      </c>
      <c r="I53" s="15">
        <f>F53-F54</f>
        <v>21.900000000000006</v>
      </c>
    </row>
    <row r="54" spans="1:9" x14ac:dyDescent="0.3">
      <c r="A54" s="1" t="s">
        <v>10</v>
      </c>
      <c r="B54" s="4">
        <v>1.1299999999999999</v>
      </c>
      <c r="C54" s="4">
        <v>60.66</v>
      </c>
      <c r="D54" s="4">
        <v>0</v>
      </c>
      <c r="E54" s="4">
        <v>0.13</v>
      </c>
      <c r="F54" s="4">
        <f t="shared" si="0"/>
        <v>61.92</v>
      </c>
      <c r="G54" s="1"/>
      <c r="H54" s="1"/>
      <c r="I54" s="1"/>
    </row>
    <row r="55" spans="1:9" x14ac:dyDescent="0.3">
      <c r="A55" s="1" t="s">
        <v>35</v>
      </c>
      <c r="B55" s="4">
        <v>14.13</v>
      </c>
      <c r="C55" s="4">
        <v>118.33</v>
      </c>
      <c r="D55" s="4">
        <v>0</v>
      </c>
      <c r="E55" s="4">
        <v>1.29</v>
      </c>
      <c r="F55" s="4">
        <f t="shared" si="0"/>
        <v>133.75</v>
      </c>
      <c r="G55" s="9">
        <f>F55/F56-1</f>
        <v>-0.40513253869418253</v>
      </c>
      <c r="H55" s="10">
        <f>F55/$F$78</f>
        <v>4.9058390672046754E-3</v>
      </c>
      <c r="I55" s="15">
        <f>F55-F56</f>
        <v>-91.09</v>
      </c>
    </row>
    <row r="56" spans="1:9" x14ac:dyDescent="0.3">
      <c r="A56" s="1" t="s">
        <v>10</v>
      </c>
      <c r="B56" s="4">
        <v>8.85</v>
      </c>
      <c r="C56" s="4">
        <v>215.77</v>
      </c>
      <c r="D56" s="4">
        <v>0</v>
      </c>
      <c r="E56" s="4">
        <v>0.22</v>
      </c>
      <c r="F56" s="4">
        <f t="shared" si="0"/>
        <v>224.84</v>
      </c>
      <c r="G56" s="1"/>
      <c r="H56" s="1"/>
      <c r="I56" s="1"/>
    </row>
    <row r="57" spans="1:9" x14ac:dyDescent="0.3">
      <c r="A57" s="3" t="s">
        <v>36</v>
      </c>
      <c r="B57" s="5">
        <f>SUM(B5+B7+B9+B11+B13+B15+B17+B19+B21+B23+B25+B27+B29+B31+B33+B35+B37+B39+B41+B43+B45+B47+B49+B51+B53+B55)</f>
        <v>3757.16</v>
      </c>
      <c r="C57" s="5">
        <f>SUM(C5+C7+C9+C11+C13+C15+C17+C19+C21+C23+C25+C27+C29+C31+C33+C35+C37+C39+C41+C43+C45+C47+C49+C51+C53+C55)</f>
        <v>14360.869999999997</v>
      </c>
      <c r="D57" s="5">
        <f>SUM(D5+D7+D9+D11+D13+D15+D17+D19+D21+D23+D25+D27+D29+D31+D33+D35+D37+D39+D41+D43+D45+D47+D49+D51+D53+D55)</f>
        <v>1277.8600000000001</v>
      </c>
      <c r="E57" s="5">
        <f>SUM(E5+E7+E9+E11+E13+E15+E17+E19+E21+E23+E25+E27+E29+E31+E33+E35+E37+E39+E41+E43+E45+E47+E49+E51+E53+E55)</f>
        <v>260.14999999999998</v>
      </c>
      <c r="F57" s="5">
        <f>SUM(F5+F7+F9+F11+F13+F15+F17+F19+F21+F23+F25+F27+F29+F31+F33+F35+F37+F39+F41+F43+F45+F47+F49+F51+F53+F55)</f>
        <v>19656.040000000005</v>
      </c>
      <c r="G57" s="6">
        <f>F57/F58-1</f>
        <v>0.13664456914458123</v>
      </c>
      <c r="H57" s="12">
        <f>F57/$F$78</f>
        <v>0.7209672444002827</v>
      </c>
      <c r="I57" s="5">
        <f>SUM(I5+I7+I9+I11+I13+I15+I17+I19+I21+I23+I25+I27+I29+I31+I33+I35+I37+I39+I41+I43+I45+I47+I49+I51+I53+I55)</f>
        <v>2362.9999999999995</v>
      </c>
    </row>
    <row r="58" spans="1:9" x14ac:dyDescent="0.3">
      <c r="A58" s="1" t="s">
        <v>37</v>
      </c>
      <c r="B58" s="4">
        <f>SUM(B6+B8+B10+B12+B14+B16+B18+B20+B22+B24+B26+B28+B30+B32+B34+B36+B38+B40+B42+B44+B46+B48+B50+B52+B54+B56)</f>
        <v>3044.5899999999997</v>
      </c>
      <c r="C58" s="4">
        <f t="shared" ref="C58:E58" si="1">SUM(C6+C8+C10+C12+C14+C16+C18+C20+C22+C24+C26+C28+C30+C32+C34+C36+C38+C40+C42+C44+C46+C48+C50+C52+C54+C56)</f>
        <v>12955.800000000001</v>
      </c>
      <c r="D58" s="4">
        <f t="shared" si="1"/>
        <v>1052.21</v>
      </c>
      <c r="E58" s="4">
        <f t="shared" si="1"/>
        <v>240.44</v>
      </c>
      <c r="F58" s="4">
        <f>SUM(F6+F8+F10+F12+F14+F16+F18+F20+F22+F24+F26+F28+F30+F32+F34+F36+F38+F40+F42+F44+F46+F48+F50+F52+F54+F56)</f>
        <v>17293.039999999997</v>
      </c>
      <c r="G58" s="1"/>
      <c r="H58" s="1"/>
      <c r="I58" s="1"/>
    </row>
    <row r="59" spans="1:9" x14ac:dyDescent="0.3">
      <c r="A59" s="1" t="s">
        <v>38</v>
      </c>
      <c r="B59" s="7">
        <f t="shared" ref="B59:F59" si="2">(B57-B58)/B58</f>
        <v>0.23404464969010613</v>
      </c>
      <c r="C59" s="7">
        <f t="shared" si="2"/>
        <v>0.10845104123249788</v>
      </c>
      <c r="D59" s="7">
        <f t="shared" si="2"/>
        <v>0.21445338858212723</v>
      </c>
      <c r="E59" s="7">
        <f t="shared" si="2"/>
        <v>8.1974713026118695E-2</v>
      </c>
      <c r="F59" s="7">
        <f t="shared" si="2"/>
        <v>0.13664456914458115</v>
      </c>
      <c r="G59" s="1"/>
      <c r="H59" s="1"/>
      <c r="I59" s="1"/>
    </row>
    <row r="60" spans="1:9" x14ac:dyDescent="0.3">
      <c r="A60" s="3" t="s">
        <v>39</v>
      </c>
      <c r="B60" s="1"/>
      <c r="C60" s="1"/>
      <c r="D60" s="1"/>
      <c r="E60" s="1"/>
      <c r="F60" s="1"/>
      <c r="G60" s="1"/>
      <c r="H60" s="1"/>
      <c r="I60" s="1"/>
    </row>
    <row r="61" spans="1:9" x14ac:dyDescent="0.3">
      <c r="A61" s="1" t="s">
        <v>75</v>
      </c>
      <c r="B61" s="4">
        <v>1021.36</v>
      </c>
      <c r="C61" s="4">
        <v>310.12</v>
      </c>
      <c r="D61" s="4">
        <v>0</v>
      </c>
      <c r="E61" s="4">
        <v>3.06</v>
      </c>
      <c r="F61" s="4">
        <f t="shared" ref="F61:F74" si="3">E61+D61+C61+B61</f>
        <v>1334.54</v>
      </c>
      <c r="G61" s="9">
        <f>F61/F62-1</f>
        <v>0.30615720395799273</v>
      </c>
      <c r="H61" s="10">
        <f>F61/$F$78</f>
        <v>4.8949820327082824E-2</v>
      </c>
      <c r="I61" s="15">
        <f>F61-F62</f>
        <v>312.80999999999995</v>
      </c>
    </row>
    <row r="62" spans="1:9" x14ac:dyDescent="0.3">
      <c r="A62" s="1" t="s">
        <v>10</v>
      </c>
      <c r="B62" s="4">
        <v>697.81</v>
      </c>
      <c r="C62" s="4">
        <v>320</v>
      </c>
      <c r="D62" s="4">
        <v>0</v>
      </c>
      <c r="E62" s="4">
        <v>3.92</v>
      </c>
      <c r="F62" s="4">
        <f t="shared" si="3"/>
        <v>1021.73</v>
      </c>
      <c r="G62" s="1"/>
      <c r="H62" s="1"/>
      <c r="I62" s="1"/>
    </row>
    <row r="63" spans="1:9" x14ac:dyDescent="0.3">
      <c r="A63" s="1" t="s">
        <v>41</v>
      </c>
      <c r="B63" s="4">
        <v>418.66</v>
      </c>
      <c r="C63" s="4">
        <v>743.96</v>
      </c>
      <c r="D63" s="4">
        <v>0</v>
      </c>
      <c r="E63" s="4">
        <v>1.97</v>
      </c>
      <c r="F63" s="4">
        <f t="shared" si="3"/>
        <v>1164.5900000000001</v>
      </c>
      <c r="G63" s="9">
        <f>F63/F64-1</f>
        <v>0.53062324212075818</v>
      </c>
      <c r="H63" s="10">
        <f>F63/$F$78</f>
        <v>4.2716195284305744E-2</v>
      </c>
      <c r="I63" s="15">
        <f>F63-F64</f>
        <v>403.73000000000013</v>
      </c>
    </row>
    <row r="64" spans="1:9" x14ac:dyDescent="0.3">
      <c r="A64" s="1" t="s">
        <v>10</v>
      </c>
      <c r="B64" s="4">
        <v>236.1</v>
      </c>
      <c r="C64" s="4">
        <v>515.84</v>
      </c>
      <c r="D64" s="4">
        <v>0</v>
      </c>
      <c r="E64" s="4">
        <v>8.92</v>
      </c>
      <c r="F64" s="4">
        <f t="shared" si="3"/>
        <v>760.86</v>
      </c>
      <c r="G64" s="1"/>
      <c r="H64" s="1"/>
      <c r="I64" s="1"/>
    </row>
    <row r="65" spans="1:9" x14ac:dyDescent="0.3">
      <c r="A65" s="1" t="s">
        <v>42</v>
      </c>
      <c r="B65" s="4">
        <v>1170.57</v>
      </c>
      <c r="C65" s="4">
        <v>713.92</v>
      </c>
      <c r="D65" s="4">
        <v>0</v>
      </c>
      <c r="E65" s="4">
        <v>27.22</v>
      </c>
      <c r="F65" s="4">
        <f t="shared" si="3"/>
        <v>1911.71</v>
      </c>
      <c r="G65" s="9">
        <f>F65/F66-1</f>
        <v>0.42642570940375024</v>
      </c>
      <c r="H65" s="10">
        <f>F65/$F$78</f>
        <v>7.0119937219931594E-2</v>
      </c>
      <c r="I65" s="15">
        <f>F65-F66</f>
        <v>571.5</v>
      </c>
    </row>
    <row r="66" spans="1:9" x14ac:dyDescent="0.3">
      <c r="A66" s="1" t="s">
        <v>10</v>
      </c>
      <c r="B66" s="4">
        <v>783.16</v>
      </c>
      <c r="C66" s="4">
        <v>528.67999999999995</v>
      </c>
      <c r="D66" s="4">
        <v>0</v>
      </c>
      <c r="E66" s="4">
        <v>28.37</v>
      </c>
      <c r="F66" s="4">
        <f t="shared" si="3"/>
        <v>1340.21</v>
      </c>
      <c r="G66" s="1"/>
      <c r="H66" s="1"/>
      <c r="I66" s="1"/>
    </row>
    <row r="67" spans="1:9" x14ac:dyDescent="0.3">
      <c r="A67" s="1" t="s">
        <v>43</v>
      </c>
      <c r="B67" s="4">
        <v>20.149999999999999</v>
      </c>
      <c r="C67" s="4">
        <v>10.7</v>
      </c>
      <c r="D67" s="4">
        <v>0</v>
      </c>
      <c r="E67" s="4">
        <v>0</v>
      </c>
      <c r="F67" s="4">
        <f t="shared" si="3"/>
        <v>30.849999999999998</v>
      </c>
      <c r="G67" s="9">
        <f>F67/F68-1</f>
        <v>3.3328651685393256</v>
      </c>
      <c r="H67" s="10">
        <f>F67/$F$78</f>
        <v>1.1315524128842184E-3</v>
      </c>
      <c r="I67" s="15">
        <f>F67-F68</f>
        <v>23.729999999999997</v>
      </c>
    </row>
    <row r="68" spans="1:9" x14ac:dyDescent="0.3">
      <c r="A68" s="1" t="s">
        <v>10</v>
      </c>
      <c r="B68" s="4">
        <v>4.99</v>
      </c>
      <c r="C68" s="4">
        <v>2.13</v>
      </c>
      <c r="D68" s="4">
        <v>0</v>
      </c>
      <c r="E68" s="4">
        <v>0</v>
      </c>
      <c r="F68" s="4">
        <f t="shared" si="3"/>
        <v>7.12</v>
      </c>
      <c r="G68" s="1"/>
      <c r="H68" s="1"/>
      <c r="I68" s="1"/>
    </row>
    <row r="69" spans="1:9" x14ac:dyDescent="0.3">
      <c r="A69" s="1" t="s">
        <v>44</v>
      </c>
      <c r="B69" s="4">
        <v>197.67</v>
      </c>
      <c r="C69" s="4">
        <v>274.22000000000003</v>
      </c>
      <c r="D69" s="4">
        <v>0</v>
      </c>
      <c r="E69" s="4">
        <v>0.2</v>
      </c>
      <c r="F69" s="4">
        <f t="shared" si="3"/>
        <v>472.09000000000003</v>
      </c>
      <c r="G69" s="9">
        <f>F69/F70-1</f>
        <v>0.35728250244379267</v>
      </c>
      <c r="H69" s="10">
        <f>F69/$F$78</f>
        <v>1.7315869646629199E-2</v>
      </c>
      <c r="I69" s="15">
        <f>F69-F70</f>
        <v>124.26999999999998</v>
      </c>
    </row>
    <row r="70" spans="1:9" x14ac:dyDescent="0.3">
      <c r="A70" s="1" t="s">
        <v>10</v>
      </c>
      <c r="B70" s="4">
        <v>134.21</v>
      </c>
      <c r="C70" s="4">
        <v>213.49</v>
      </c>
      <c r="D70" s="4">
        <v>0</v>
      </c>
      <c r="E70" s="4">
        <v>0.12</v>
      </c>
      <c r="F70" s="4">
        <f t="shared" si="3"/>
        <v>347.82000000000005</v>
      </c>
      <c r="G70" s="1"/>
      <c r="H70" s="1"/>
      <c r="I70" s="1"/>
    </row>
    <row r="71" spans="1:9" x14ac:dyDescent="0.3">
      <c r="A71" s="1" t="s">
        <v>45</v>
      </c>
      <c r="B71" s="4">
        <v>2.2400000000000002</v>
      </c>
      <c r="C71" s="4">
        <v>17.100000000000001</v>
      </c>
      <c r="D71" s="4">
        <v>0</v>
      </c>
      <c r="E71" s="4">
        <v>0</v>
      </c>
      <c r="F71" s="4">
        <f t="shared" si="3"/>
        <v>19.340000000000003</v>
      </c>
      <c r="G71" s="9">
        <f>F71/F72-1</f>
        <v>15.252100840336137</v>
      </c>
      <c r="H71" s="10">
        <f>F71/$F$78</f>
        <v>7.093751593251472E-4</v>
      </c>
      <c r="I71" s="15">
        <f>F71-F72</f>
        <v>18.150000000000002</v>
      </c>
    </row>
    <row r="72" spans="1:9" x14ac:dyDescent="0.3">
      <c r="A72" s="1" t="s">
        <v>10</v>
      </c>
      <c r="B72" s="4">
        <v>1.19</v>
      </c>
      <c r="C72" s="4">
        <v>0</v>
      </c>
      <c r="D72" s="4">
        <v>0</v>
      </c>
      <c r="E72" s="4">
        <v>0</v>
      </c>
      <c r="F72" s="4">
        <f t="shared" si="3"/>
        <v>1.19</v>
      </c>
      <c r="G72" s="1"/>
      <c r="H72" s="1"/>
      <c r="I72" s="1"/>
    </row>
    <row r="73" spans="1:9" x14ac:dyDescent="0.3">
      <c r="A73" s="1" t="s">
        <v>46</v>
      </c>
      <c r="B73" s="4">
        <v>2604.21</v>
      </c>
      <c r="C73" s="4">
        <v>68.62</v>
      </c>
      <c r="D73" s="4">
        <v>0</v>
      </c>
      <c r="E73" s="4">
        <v>1.44</v>
      </c>
      <c r="F73" s="4">
        <f t="shared" si="3"/>
        <v>2674.27</v>
      </c>
      <c r="G73" s="9">
        <f>F73/F74-1</f>
        <v>0.19510832648099807</v>
      </c>
      <c r="H73" s="10">
        <f>F73/$F$78</f>
        <v>9.809000554955849E-2</v>
      </c>
      <c r="I73" s="15">
        <f>F73-F74</f>
        <v>436.58999999999969</v>
      </c>
    </row>
    <row r="74" spans="1:9" x14ac:dyDescent="0.3">
      <c r="A74" s="1" t="s">
        <v>10</v>
      </c>
      <c r="B74" s="4">
        <v>2127.9</v>
      </c>
      <c r="C74" s="4">
        <v>107.47</v>
      </c>
      <c r="D74" s="4">
        <v>0</v>
      </c>
      <c r="E74" s="4">
        <v>2.31</v>
      </c>
      <c r="F74" s="4">
        <f t="shared" si="3"/>
        <v>2237.6800000000003</v>
      </c>
      <c r="G74" s="1"/>
      <c r="H74" s="1"/>
      <c r="I74" s="1"/>
    </row>
    <row r="75" spans="1:9" x14ac:dyDescent="0.3">
      <c r="A75" s="3" t="s">
        <v>47</v>
      </c>
      <c r="B75" s="5">
        <f>SUM(B61+B63+B65+B67+B69+B71+B73)</f>
        <v>5434.8600000000006</v>
      </c>
      <c r="C75" s="5">
        <f>SUM(C61+C63+C65+C67+C69+C71+C73)</f>
        <v>2138.64</v>
      </c>
      <c r="D75" s="5">
        <v>0</v>
      </c>
      <c r="E75" s="5">
        <f>SUM(E61+E63+E65+E67+E69+E71+E73)</f>
        <v>33.89</v>
      </c>
      <c r="F75" s="5">
        <f>SUM(F61+F63+F65+F67+F69+F71+F73)</f>
        <v>7607.3900000000012</v>
      </c>
      <c r="G75" s="6">
        <f>F75/F76-1</f>
        <v>0.33075196663757023</v>
      </c>
      <c r="H75" s="12">
        <f>F75/$F$78</f>
        <v>0.27903275559971724</v>
      </c>
      <c r="I75" s="5">
        <f>SUM(I61+I63+I65+I67+I69+I71+I73)</f>
        <v>1890.7799999999997</v>
      </c>
    </row>
    <row r="76" spans="1:9" x14ac:dyDescent="0.3">
      <c r="A76" s="1" t="s">
        <v>37</v>
      </c>
      <c r="B76" s="4">
        <f>SUM(B62+B64+B66+B68+B70+B72+B74)</f>
        <v>3985.36</v>
      </c>
      <c r="C76" s="4">
        <f>SUM(C62+C64+C66+C68+C70+C72+C74)</f>
        <v>1687.6100000000001</v>
      </c>
      <c r="D76" s="4">
        <v>0</v>
      </c>
      <c r="E76" s="4">
        <f>SUM(E62+E64+E66+E68+E70+E72+E74)</f>
        <v>43.64</v>
      </c>
      <c r="F76" s="4">
        <f>SUM(F62+F64+F66+F68+F70+F72+F74)</f>
        <v>5716.6100000000006</v>
      </c>
      <c r="G76" s="1"/>
      <c r="H76" s="1"/>
      <c r="I76" s="1"/>
    </row>
    <row r="77" spans="1:9" x14ac:dyDescent="0.3">
      <c r="A77" s="1" t="s">
        <v>38</v>
      </c>
      <c r="B77" s="9">
        <f>(B75-B76)/B76</f>
        <v>0.3637061645622981</v>
      </c>
      <c r="C77" s="9">
        <f>(C75-C76)/C76</f>
        <v>0.26725961566949691</v>
      </c>
      <c r="D77" s="24">
        <v>0</v>
      </c>
      <c r="E77" s="9">
        <f>(E75-E76)/E76</f>
        <v>-0.22341888175985333</v>
      </c>
      <c r="F77" s="9">
        <f>(F75-F76)/F76</f>
        <v>0.33075196663757023</v>
      </c>
      <c r="G77" s="1"/>
      <c r="H77" s="1"/>
      <c r="I77" s="1"/>
    </row>
    <row r="78" spans="1:9" x14ac:dyDescent="0.3">
      <c r="A78" s="3" t="s">
        <v>48</v>
      </c>
      <c r="B78" s="11">
        <f>SUM(B57+B75)</f>
        <v>9192.02</v>
      </c>
      <c r="C78" s="11">
        <f t="shared" ref="C78:F78" si="4">SUM(C57+C75)</f>
        <v>16499.509999999998</v>
      </c>
      <c r="D78" s="11">
        <f t="shared" si="4"/>
        <v>1277.8600000000001</v>
      </c>
      <c r="E78" s="11">
        <f t="shared" si="4"/>
        <v>294.03999999999996</v>
      </c>
      <c r="F78" s="11">
        <f t="shared" si="4"/>
        <v>27263.430000000008</v>
      </c>
      <c r="G78" s="6">
        <f>F78/F79-1</f>
        <v>0.1848693917551989</v>
      </c>
      <c r="H78" s="12">
        <f>F78/$F$78</f>
        <v>1</v>
      </c>
      <c r="I78" s="11">
        <f>SUM(I57+I75)</f>
        <v>4253.7799999999988</v>
      </c>
    </row>
    <row r="79" spans="1:9" x14ac:dyDescent="0.3">
      <c r="A79" s="1" t="s">
        <v>37</v>
      </c>
      <c r="B79" s="8">
        <f>SUM(B58+B76)</f>
        <v>7029.95</v>
      </c>
      <c r="C79" s="8">
        <f t="shared" ref="C79:F79" si="5">SUM(C58+C76)</f>
        <v>14643.410000000002</v>
      </c>
      <c r="D79" s="8">
        <f t="shared" si="5"/>
        <v>1052.21</v>
      </c>
      <c r="E79" s="8">
        <f t="shared" si="5"/>
        <v>284.08</v>
      </c>
      <c r="F79" s="8">
        <f t="shared" si="5"/>
        <v>23009.649999999998</v>
      </c>
      <c r="G79" s="1"/>
      <c r="H79" s="1"/>
      <c r="I79" s="1"/>
    </row>
    <row r="80" spans="1:9" x14ac:dyDescent="0.3">
      <c r="A80" s="1" t="s">
        <v>38</v>
      </c>
      <c r="B80" s="9">
        <f>(B78-B79)/B79</f>
        <v>0.30755126281125766</v>
      </c>
      <c r="C80" s="9">
        <f t="shared" ref="C80:F80" si="6">(C78-C79)/C79</f>
        <v>0.12675326307192086</v>
      </c>
      <c r="D80" s="9">
        <f t="shared" si="6"/>
        <v>0.21445338858212723</v>
      </c>
      <c r="E80" s="9">
        <f t="shared" si="6"/>
        <v>3.5060546324978806E-2</v>
      </c>
      <c r="F80" s="9">
        <f t="shared" si="6"/>
        <v>0.18486939175519881</v>
      </c>
      <c r="G80" s="1"/>
      <c r="H80" s="1"/>
      <c r="I80" s="1"/>
    </row>
    <row r="81" spans="1:9" x14ac:dyDescent="0.3">
      <c r="A81" s="1" t="s">
        <v>49</v>
      </c>
      <c r="B81" s="10">
        <f>B78/$F$78</f>
        <v>0.33715566970113436</v>
      </c>
      <c r="C81" s="10">
        <f t="shared" ref="C81:F81" si="7">C78/$F$78</f>
        <v>0.6051883420391343</v>
      </c>
      <c r="D81" s="10">
        <f t="shared" si="7"/>
        <v>4.6870844937705922E-2</v>
      </c>
      <c r="E81" s="10">
        <f t="shared" si="7"/>
        <v>1.0785143322025141E-2</v>
      </c>
      <c r="F81" s="10">
        <f t="shared" si="7"/>
        <v>1</v>
      </c>
      <c r="G81" s="1"/>
      <c r="H81" s="1"/>
      <c r="I81" s="1"/>
    </row>
    <row r="82" spans="1:9" x14ac:dyDescent="0.3">
      <c r="A82" s="1" t="s">
        <v>50</v>
      </c>
      <c r="B82" s="10">
        <f>B79/$F$79</f>
        <v>0.30552181367382819</v>
      </c>
      <c r="C82" s="10">
        <f t="shared" ref="C82:F82" si="8">C79/$F$79</f>
        <v>0.63640298744222545</v>
      </c>
      <c r="D82" s="10">
        <f t="shared" si="8"/>
        <v>4.572907454046455E-2</v>
      </c>
      <c r="E82" s="10">
        <f t="shared" si="8"/>
        <v>1.2346124343481974E-2</v>
      </c>
      <c r="F82" s="10">
        <f t="shared" si="8"/>
        <v>1</v>
      </c>
      <c r="G82" s="1"/>
      <c r="H82" s="1"/>
      <c r="I82" s="1"/>
    </row>
    <row r="84" spans="1:9" ht="70.8" customHeight="1" x14ac:dyDescent="0.3">
      <c r="A84" s="27" t="s">
        <v>76</v>
      </c>
      <c r="B84" s="27"/>
      <c r="C84" s="27"/>
      <c r="D84" s="27"/>
      <c r="E84" s="27"/>
      <c r="F84" s="27"/>
      <c r="G84" s="27"/>
      <c r="H84" s="27"/>
      <c r="I84" s="27"/>
    </row>
  </sheetData>
  <mergeCells count="2">
    <mergeCell ref="A2:I2"/>
    <mergeCell ref="A84:I8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63"/>
  <sheetViews>
    <sheetView topLeftCell="A45" workbookViewId="0">
      <selection activeCell="Q8" sqref="Q8"/>
    </sheetView>
  </sheetViews>
  <sheetFormatPr defaultRowHeight="14.4" x14ac:dyDescent="0.3"/>
  <cols>
    <col min="1" max="1" width="39.5546875" customWidth="1"/>
    <col min="2" max="2" width="10.5546875" customWidth="1"/>
    <col min="5" max="5" width="10.5546875" customWidth="1"/>
    <col min="6" max="6" width="10.21875" customWidth="1"/>
    <col min="7" max="7" width="10" bestFit="1" customWidth="1"/>
  </cols>
  <sheetData>
    <row r="2" spans="1:9" ht="37.799999999999997" customHeight="1" x14ac:dyDescent="0.3">
      <c r="A2" s="29" t="s">
        <v>78</v>
      </c>
      <c r="B2" s="30"/>
      <c r="C2" s="30"/>
      <c r="D2" s="30"/>
      <c r="E2" s="30"/>
      <c r="F2" s="30"/>
      <c r="G2" s="30"/>
      <c r="H2" s="30"/>
      <c r="I2" s="31"/>
    </row>
    <row r="3" spans="1:9" ht="43.2" customHeight="1" x14ac:dyDescent="0.3">
      <c r="A3" s="1"/>
      <c r="B3" s="2" t="s">
        <v>51</v>
      </c>
      <c r="C3" s="2" t="s">
        <v>52</v>
      </c>
      <c r="D3" s="2" t="s">
        <v>53</v>
      </c>
      <c r="E3" s="2" t="s">
        <v>54</v>
      </c>
      <c r="F3" s="2" t="s">
        <v>4</v>
      </c>
      <c r="G3" s="2" t="s">
        <v>5</v>
      </c>
      <c r="H3" s="2" t="s">
        <v>6</v>
      </c>
      <c r="I3" s="2" t="s">
        <v>7</v>
      </c>
    </row>
    <row r="4" spans="1:9" x14ac:dyDescent="0.3">
      <c r="A4" s="3" t="s">
        <v>8</v>
      </c>
      <c r="B4" s="1"/>
      <c r="C4" s="1"/>
      <c r="D4" s="1"/>
      <c r="E4" s="1"/>
      <c r="F4" s="1"/>
      <c r="G4" s="1"/>
      <c r="H4" s="1"/>
      <c r="I4" s="1"/>
    </row>
    <row r="5" spans="1:9" x14ac:dyDescent="0.3">
      <c r="A5" s="1" t="s">
        <v>9</v>
      </c>
      <c r="B5" s="4">
        <v>0</v>
      </c>
      <c r="C5" s="4">
        <v>0</v>
      </c>
      <c r="D5" s="4">
        <v>0</v>
      </c>
      <c r="E5" s="4">
        <v>10.68</v>
      </c>
      <c r="F5" s="4">
        <f>SUM(B5:E5)</f>
        <v>10.68</v>
      </c>
      <c r="G5" s="9">
        <f>(F5-F6)/F6</f>
        <v>0.90035587188612087</v>
      </c>
      <c r="H5" s="10">
        <f>F5/$F$57</f>
        <v>7.0460168233547754E-3</v>
      </c>
      <c r="I5" s="15">
        <f>F5-F6</f>
        <v>5.0599999999999996</v>
      </c>
    </row>
    <row r="6" spans="1:9" x14ac:dyDescent="0.3">
      <c r="A6" s="1" t="s">
        <v>10</v>
      </c>
      <c r="B6" s="4">
        <v>0</v>
      </c>
      <c r="C6" s="4">
        <v>0</v>
      </c>
      <c r="D6" s="4">
        <v>0</v>
      </c>
      <c r="E6" s="4">
        <v>5.62</v>
      </c>
      <c r="F6" s="4">
        <f>SUM(B6:E6)</f>
        <v>5.62</v>
      </c>
      <c r="G6" s="22"/>
      <c r="H6" s="1"/>
      <c r="I6" s="1"/>
    </row>
    <row r="7" spans="1:9" x14ac:dyDescent="0.3">
      <c r="A7" s="1" t="s">
        <v>11</v>
      </c>
      <c r="B7" s="4">
        <v>18.37</v>
      </c>
      <c r="C7" s="4">
        <v>2.2200000000000002</v>
      </c>
      <c r="D7" s="4">
        <v>19.34</v>
      </c>
      <c r="E7" s="4">
        <v>154.62</v>
      </c>
      <c r="F7" s="4">
        <f t="shared" ref="F7:F56" si="0">SUM(B7:E7)</f>
        <v>194.55</v>
      </c>
      <c r="G7" s="9">
        <f>(F7-F8)/F8</f>
        <v>-1.9306381691702713E-2</v>
      </c>
      <c r="H7" s="10">
        <f>F7/$F$57</f>
        <v>0.12835230084116778</v>
      </c>
      <c r="I7" s="15">
        <f>F7-F8</f>
        <v>-3.8299999999999841</v>
      </c>
    </row>
    <row r="8" spans="1:9" x14ac:dyDescent="0.3">
      <c r="A8" s="1" t="s">
        <v>10</v>
      </c>
      <c r="B8" s="4">
        <v>16.59</v>
      </c>
      <c r="C8" s="4">
        <v>4.07</v>
      </c>
      <c r="D8" s="4">
        <v>24.3</v>
      </c>
      <c r="E8" s="4">
        <v>153.41999999999999</v>
      </c>
      <c r="F8" s="4">
        <f t="shared" si="0"/>
        <v>198.38</v>
      </c>
      <c r="G8" s="22"/>
      <c r="H8" s="1"/>
      <c r="I8" s="1"/>
    </row>
    <row r="9" spans="1:9" x14ac:dyDescent="0.3">
      <c r="A9" s="1" t="s">
        <v>12</v>
      </c>
      <c r="B9" s="4">
        <v>3.25</v>
      </c>
      <c r="C9" s="4">
        <v>3.62</v>
      </c>
      <c r="D9" s="4">
        <v>0.5</v>
      </c>
      <c r="E9" s="4">
        <v>0</v>
      </c>
      <c r="F9" s="4">
        <f t="shared" si="0"/>
        <v>7.37</v>
      </c>
      <c r="G9" s="9">
        <f>(F9-F10)/F10</f>
        <v>0.14976599063962556</v>
      </c>
      <c r="H9" s="10">
        <f>F9/$F$57</f>
        <v>4.8622793996371443E-3</v>
      </c>
      <c r="I9" s="15">
        <f>F9-F10</f>
        <v>0.96</v>
      </c>
    </row>
    <row r="10" spans="1:9" x14ac:dyDescent="0.3">
      <c r="A10" s="1" t="s">
        <v>10</v>
      </c>
      <c r="B10" s="4">
        <v>1.72</v>
      </c>
      <c r="C10" s="4">
        <v>4.16</v>
      </c>
      <c r="D10" s="4">
        <v>0.53</v>
      </c>
      <c r="E10" s="4">
        <v>0</v>
      </c>
      <c r="F10" s="4">
        <f t="shared" si="0"/>
        <v>6.41</v>
      </c>
      <c r="G10" s="22"/>
      <c r="H10" s="1"/>
      <c r="I10" s="1"/>
    </row>
    <row r="11" spans="1:9" x14ac:dyDescent="0.3">
      <c r="A11" s="1" t="s">
        <v>13</v>
      </c>
      <c r="B11" s="4">
        <v>6.22</v>
      </c>
      <c r="C11" s="4">
        <v>0.15</v>
      </c>
      <c r="D11" s="4">
        <v>8.33</v>
      </c>
      <c r="E11" s="4">
        <v>0</v>
      </c>
      <c r="F11" s="4">
        <f t="shared" si="0"/>
        <v>14.7</v>
      </c>
      <c r="G11" s="9">
        <f>(F11-F12)/F12</f>
        <v>-8.6389061528899969E-2</v>
      </c>
      <c r="H11" s="10">
        <f>F11/$F$57</f>
        <v>9.6981692231568536E-3</v>
      </c>
      <c r="I11" s="15">
        <f>F11-F12</f>
        <v>-1.3900000000000006</v>
      </c>
    </row>
    <row r="12" spans="1:9" x14ac:dyDescent="0.3">
      <c r="A12" s="1" t="s">
        <v>10</v>
      </c>
      <c r="B12" s="4">
        <v>7.99</v>
      </c>
      <c r="C12" s="4">
        <v>0.18</v>
      </c>
      <c r="D12" s="4">
        <v>7.92</v>
      </c>
      <c r="E12" s="4">
        <v>0</v>
      </c>
      <c r="F12" s="4">
        <f t="shared" si="0"/>
        <v>16.09</v>
      </c>
      <c r="G12" s="22"/>
      <c r="H12" s="1"/>
      <c r="I12" s="1"/>
    </row>
    <row r="13" spans="1:9" x14ac:dyDescent="0.3">
      <c r="A13" s="1" t="s">
        <v>14</v>
      </c>
      <c r="B13" s="21">
        <v>17.34</v>
      </c>
      <c r="C13" s="21">
        <v>0.04</v>
      </c>
      <c r="D13" s="21">
        <v>0</v>
      </c>
      <c r="E13" s="21">
        <v>35.35</v>
      </c>
      <c r="F13" s="4">
        <f t="shared" si="0"/>
        <v>52.730000000000004</v>
      </c>
      <c r="G13" s="9">
        <f>(F13-F14)/F14</f>
        <v>-0.14841731266149866</v>
      </c>
      <c r="H13" s="10">
        <f>F13/$F$57</f>
        <v>3.4788058716806868E-2</v>
      </c>
      <c r="I13" s="15">
        <f>F13-F14</f>
        <v>-9.1899999999999977</v>
      </c>
    </row>
    <row r="14" spans="1:9" x14ac:dyDescent="0.3">
      <c r="A14" s="1" t="s">
        <v>10</v>
      </c>
      <c r="B14" s="21">
        <v>14.2</v>
      </c>
      <c r="C14" s="21">
        <v>0.5</v>
      </c>
      <c r="D14" s="21">
        <v>0</v>
      </c>
      <c r="E14" s="21">
        <v>47.22</v>
      </c>
      <c r="F14" s="4">
        <f t="shared" si="0"/>
        <v>61.92</v>
      </c>
      <c r="G14" s="23"/>
      <c r="H14" s="13"/>
      <c r="I14" s="13"/>
    </row>
    <row r="15" spans="1:9" x14ac:dyDescent="0.3">
      <c r="A15" s="1" t="s">
        <v>15</v>
      </c>
      <c r="B15" s="4">
        <v>8.39</v>
      </c>
      <c r="C15" s="4">
        <v>2.52</v>
      </c>
      <c r="D15" s="4">
        <v>0.01</v>
      </c>
      <c r="E15" s="4">
        <v>176.48</v>
      </c>
      <c r="F15" s="4">
        <f t="shared" si="0"/>
        <v>187.39999999999998</v>
      </c>
      <c r="G15" s="9">
        <f>(F15-F16)/F16</f>
        <v>0.10028182245185524</v>
      </c>
      <c r="H15" s="10">
        <f>F15/$F$57</f>
        <v>0.12363516411017648</v>
      </c>
      <c r="I15" s="15">
        <f>F15-F16</f>
        <v>17.079999999999984</v>
      </c>
    </row>
    <row r="16" spans="1:9" x14ac:dyDescent="0.3">
      <c r="A16" s="1" t="s">
        <v>10</v>
      </c>
      <c r="B16" s="4">
        <v>6.02</v>
      </c>
      <c r="C16" s="4">
        <v>3.07</v>
      </c>
      <c r="D16" s="4">
        <v>0.05</v>
      </c>
      <c r="E16" s="4">
        <v>161.18</v>
      </c>
      <c r="F16" s="4">
        <f t="shared" si="0"/>
        <v>170.32</v>
      </c>
      <c r="G16" s="22"/>
      <c r="H16" s="1"/>
      <c r="I16" s="1"/>
    </row>
    <row r="17" spans="1:9" x14ac:dyDescent="0.3">
      <c r="A17" s="1" t="s">
        <v>16</v>
      </c>
      <c r="B17" s="4">
        <v>42.08</v>
      </c>
      <c r="C17" s="4">
        <v>2.59</v>
      </c>
      <c r="D17" s="4">
        <v>0</v>
      </c>
      <c r="E17" s="4">
        <v>179.44</v>
      </c>
      <c r="F17" s="4">
        <f t="shared" si="0"/>
        <v>224.11</v>
      </c>
      <c r="G17" s="9">
        <f>(F17-F18)/F18</f>
        <v>-9.2267811576005401E-2</v>
      </c>
      <c r="H17" s="10">
        <f>F17/$F$57</f>
        <v>0.1478541975919512</v>
      </c>
      <c r="I17" s="15">
        <f>F17-F18</f>
        <v>-22.779999999999973</v>
      </c>
    </row>
    <row r="18" spans="1:9" x14ac:dyDescent="0.3">
      <c r="A18" s="1" t="s">
        <v>10</v>
      </c>
      <c r="B18" s="4">
        <v>39.58</v>
      </c>
      <c r="C18" s="4">
        <v>6.43</v>
      </c>
      <c r="D18" s="4">
        <v>0.1</v>
      </c>
      <c r="E18" s="4">
        <v>200.78</v>
      </c>
      <c r="F18" s="4">
        <f t="shared" si="0"/>
        <v>246.89</v>
      </c>
      <c r="G18" s="22"/>
      <c r="H18" s="1"/>
      <c r="I18" s="1"/>
    </row>
    <row r="19" spans="1:9" x14ac:dyDescent="0.3">
      <c r="A19" s="1" t="s">
        <v>17</v>
      </c>
      <c r="B19" s="4">
        <v>14.35</v>
      </c>
      <c r="C19" s="4">
        <v>15.89</v>
      </c>
      <c r="D19" s="4">
        <v>1.39</v>
      </c>
      <c r="E19" s="4">
        <v>36.67</v>
      </c>
      <c r="F19" s="4">
        <f t="shared" si="0"/>
        <v>68.300000000000011</v>
      </c>
      <c r="G19" s="9">
        <f>(F19-F20)/F20</f>
        <v>0.22423373364402244</v>
      </c>
      <c r="H19" s="10">
        <f>F19/$F$57</f>
        <v>4.5060201220517911E-2</v>
      </c>
      <c r="I19" s="15">
        <f>F19-F20</f>
        <v>12.510000000000012</v>
      </c>
    </row>
    <row r="20" spans="1:9" x14ac:dyDescent="0.3">
      <c r="A20" s="1" t="s">
        <v>10</v>
      </c>
      <c r="B20" s="4">
        <v>12.92</v>
      </c>
      <c r="C20" s="4">
        <v>15.36</v>
      </c>
      <c r="D20" s="4">
        <v>1.29</v>
      </c>
      <c r="E20" s="4">
        <v>26.22</v>
      </c>
      <c r="F20" s="4">
        <f t="shared" si="0"/>
        <v>55.79</v>
      </c>
      <c r="G20" s="22"/>
      <c r="H20" s="1"/>
      <c r="I20" s="1"/>
    </row>
    <row r="21" spans="1:9" x14ac:dyDescent="0.3">
      <c r="A21" s="1" t="s">
        <v>18</v>
      </c>
      <c r="B21" s="4">
        <v>4.68</v>
      </c>
      <c r="C21" s="4">
        <v>0.85</v>
      </c>
      <c r="D21" s="4">
        <v>0.51</v>
      </c>
      <c r="E21" s="4">
        <v>16.95</v>
      </c>
      <c r="F21" s="4">
        <f t="shared" si="0"/>
        <v>22.99</v>
      </c>
      <c r="G21" s="9">
        <f>(F21-F22)/F22</f>
        <v>-0.20256677072493931</v>
      </c>
      <c r="H21" s="10">
        <f>F21/$F$57</f>
        <v>1.5167408873494971E-2</v>
      </c>
      <c r="I21" s="15">
        <f>F21-F22</f>
        <v>-5.84</v>
      </c>
    </row>
    <row r="22" spans="1:9" x14ac:dyDescent="0.3">
      <c r="A22" s="1" t="s">
        <v>10</v>
      </c>
      <c r="B22" s="4">
        <v>7.4</v>
      </c>
      <c r="C22" s="4">
        <v>1.82</v>
      </c>
      <c r="D22" s="4">
        <v>0.27</v>
      </c>
      <c r="E22" s="4">
        <v>19.34</v>
      </c>
      <c r="F22" s="4">
        <f t="shared" si="0"/>
        <v>28.83</v>
      </c>
      <c r="G22" s="22"/>
      <c r="H22" s="1"/>
      <c r="I22" s="1"/>
    </row>
    <row r="23" spans="1:9" x14ac:dyDescent="0.3">
      <c r="A23" s="1" t="s">
        <v>19</v>
      </c>
      <c r="B23" s="4">
        <v>0</v>
      </c>
      <c r="C23" s="4">
        <v>0</v>
      </c>
      <c r="D23" s="4">
        <v>0</v>
      </c>
      <c r="E23" s="4">
        <v>0</v>
      </c>
      <c r="F23" s="4">
        <f t="shared" si="0"/>
        <v>0</v>
      </c>
      <c r="G23" s="24">
        <v>0</v>
      </c>
      <c r="H23" s="4">
        <v>0</v>
      </c>
      <c r="I23" s="15">
        <f>F23-F24</f>
        <v>0</v>
      </c>
    </row>
    <row r="24" spans="1:9" x14ac:dyDescent="0.3">
      <c r="A24" s="1" t="s">
        <v>10</v>
      </c>
      <c r="B24" s="4">
        <v>0</v>
      </c>
      <c r="C24" s="4">
        <v>0</v>
      </c>
      <c r="D24" s="4">
        <v>0</v>
      </c>
      <c r="E24" s="4">
        <v>0</v>
      </c>
      <c r="F24" s="4">
        <f t="shared" si="0"/>
        <v>0</v>
      </c>
      <c r="G24" s="24"/>
      <c r="H24" s="4"/>
      <c r="I24" s="4"/>
    </row>
    <row r="25" spans="1:9" x14ac:dyDescent="0.3">
      <c r="A25" s="1" t="s">
        <v>20</v>
      </c>
      <c r="B25" s="4">
        <v>0</v>
      </c>
      <c r="C25" s="4">
        <v>0</v>
      </c>
      <c r="D25" s="4">
        <v>0</v>
      </c>
      <c r="E25" s="4">
        <v>0</v>
      </c>
      <c r="F25" s="4">
        <f t="shared" si="0"/>
        <v>0</v>
      </c>
      <c r="G25" s="24">
        <v>0</v>
      </c>
      <c r="H25" s="4">
        <v>0</v>
      </c>
      <c r="I25" s="15">
        <f>F25-F26</f>
        <v>0</v>
      </c>
    </row>
    <row r="26" spans="1:9" x14ac:dyDescent="0.3">
      <c r="A26" s="1" t="s">
        <v>10</v>
      </c>
      <c r="B26" s="4">
        <v>0</v>
      </c>
      <c r="C26" s="4">
        <v>0</v>
      </c>
      <c r="D26" s="4">
        <v>0</v>
      </c>
      <c r="E26" s="4">
        <v>0</v>
      </c>
      <c r="F26" s="4">
        <f t="shared" si="0"/>
        <v>0</v>
      </c>
      <c r="G26" s="24"/>
      <c r="H26" s="4"/>
      <c r="I26" s="4"/>
    </row>
    <row r="27" spans="1:9" x14ac:dyDescent="0.3">
      <c r="A27" s="1" t="s">
        <v>21</v>
      </c>
      <c r="B27" s="4">
        <v>2.35</v>
      </c>
      <c r="C27" s="4">
        <v>0.11</v>
      </c>
      <c r="D27" s="4">
        <v>0</v>
      </c>
      <c r="E27" s="4">
        <v>13.97</v>
      </c>
      <c r="F27" s="4">
        <f t="shared" si="0"/>
        <v>16.43</v>
      </c>
      <c r="G27" s="9">
        <f>(F27-F28)/F28</f>
        <v>1.0511860174781524</v>
      </c>
      <c r="H27" s="10">
        <f>F27/$F$57</f>
        <v>1.0839518390235859E-2</v>
      </c>
      <c r="I27" s="15">
        <f>F27-F28</f>
        <v>8.42</v>
      </c>
    </row>
    <row r="28" spans="1:9" x14ac:dyDescent="0.3">
      <c r="A28" s="1" t="s">
        <v>10</v>
      </c>
      <c r="B28" s="4">
        <v>1.31</v>
      </c>
      <c r="C28" s="4">
        <v>0.2</v>
      </c>
      <c r="D28" s="4">
        <v>0</v>
      </c>
      <c r="E28" s="4">
        <v>6.5</v>
      </c>
      <c r="F28" s="4">
        <f t="shared" si="0"/>
        <v>8.01</v>
      </c>
      <c r="G28" s="22"/>
      <c r="H28" s="1"/>
      <c r="I28" s="1"/>
    </row>
    <row r="29" spans="1:9" x14ac:dyDescent="0.3">
      <c r="A29" s="1" t="s">
        <v>22</v>
      </c>
      <c r="B29" s="4">
        <v>2.2599999999999998</v>
      </c>
      <c r="C29" s="4">
        <v>0.1</v>
      </c>
      <c r="D29" s="4">
        <v>0</v>
      </c>
      <c r="E29" s="4">
        <v>20.399999999999999</v>
      </c>
      <c r="F29" s="4">
        <f t="shared" si="0"/>
        <v>22.759999999999998</v>
      </c>
      <c r="G29" s="9">
        <f>(F29-F30)/F30</f>
        <v>0.77120622568093378</v>
      </c>
      <c r="H29" s="10">
        <f>F29/$F$57</f>
        <v>1.5015668810819727E-2</v>
      </c>
      <c r="I29" s="15">
        <f>F29-F30</f>
        <v>9.9099999999999984</v>
      </c>
    </row>
    <row r="30" spans="1:9" x14ac:dyDescent="0.3">
      <c r="A30" s="1" t="s">
        <v>10</v>
      </c>
      <c r="B30" s="4">
        <v>2.2000000000000002</v>
      </c>
      <c r="C30" s="4">
        <v>0.22</v>
      </c>
      <c r="D30" s="4">
        <v>0</v>
      </c>
      <c r="E30" s="4">
        <v>10.43</v>
      </c>
      <c r="F30" s="4">
        <f t="shared" si="0"/>
        <v>12.85</v>
      </c>
      <c r="G30" s="22"/>
      <c r="H30" s="1"/>
      <c r="I30" s="1"/>
    </row>
    <row r="31" spans="1:9" x14ac:dyDescent="0.3">
      <c r="A31" s="1" t="s">
        <v>23</v>
      </c>
      <c r="B31" s="4">
        <v>9.92</v>
      </c>
      <c r="C31" s="4">
        <v>0.71</v>
      </c>
      <c r="D31" s="4">
        <v>0.74</v>
      </c>
      <c r="E31" s="4">
        <v>37.729999999999997</v>
      </c>
      <c r="F31" s="4">
        <f t="shared" si="0"/>
        <v>49.099999999999994</v>
      </c>
      <c r="G31" s="9">
        <f>(F31-F32)/F32</f>
        <v>0.28366013071895407</v>
      </c>
      <c r="H31" s="10">
        <f>F31/$F$57</f>
        <v>3.239320468414976E-2</v>
      </c>
      <c r="I31" s="15">
        <f>F31-F32</f>
        <v>10.849999999999994</v>
      </c>
    </row>
    <row r="32" spans="1:9" x14ac:dyDescent="0.3">
      <c r="A32" s="1" t="s">
        <v>10</v>
      </c>
      <c r="B32" s="4">
        <v>10.02</v>
      </c>
      <c r="C32" s="4">
        <v>0.36</v>
      </c>
      <c r="D32" s="4">
        <v>2.1</v>
      </c>
      <c r="E32" s="4">
        <v>25.77</v>
      </c>
      <c r="F32" s="4">
        <f t="shared" si="0"/>
        <v>38.25</v>
      </c>
      <c r="G32" s="22"/>
      <c r="H32" s="1"/>
      <c r="I32" s="1"/>
    </row>
    <row r="33" spans="1:9" x14ac:dyDescent="0.3">
      <c r="A33" s="1" t="s">
        <v>24</v>
      </c>
      <c r="B33" s="4">
        <v>0</v>
      </c>
      <c r="C33" s="4">
        <v>0</v>
      </c>
      <c r="D33" s="4">
        <v>0</v>
      </c>
      <c r="E33" s="4">
        <v>0</v>
      </c>
      <c r="F33" s="4">
        <f t="shared" si="0"/>
        <v>0</v>
      </c>
      <c r="G33" s="24">
        <v>0</v>
      </c>
      <c r="H33" s="4">
        <v>0</v>
      </c>
      <c r="I33" s="15">
        <f>F33-F34</f>
        <v>0</v>
      </c>
    </row>
    <row r="34" spans="1:9" x14ac:dyDescent="0.3">
      <c r="A34" s="1" t="s">
        <v>10</v>
      </c>
      <c r="B34" s="4">
        <v>0</v>
      </c>
      <c r="C34" s="4">
        <v>0</v>
      </c>
      <c r="D34" s="4">
        <v>0</v>
      </c>
      <c r="E34" s="4">
        <v>0</v>
      </c>
      <c r="F34" s="4">
        <f t="shared" si="0"/>
        <v>0</v>
      </c>
      <c r="G34" s="24"/>
      <c r="H34" s="4"/>
      <c r="I34" s="4"/>
    </row>
    <row r="35" spans="1:9" x14ac:dyDescent="0.3">
      <c r="A35" s="1" t="s">
        <v>25</v>
      </c>
      <c r="B35" s="4">
        <v>1.24</v>
      </c>
      <c r="C35" s="4">
        <v>0</v>
      </c>
      <c r="D35" s="4">
        <v>0.95</v>
      </c>
      <c r="E35" s="4">
        <v>14.1</v>
      </c>
      <c r="F35" s="4">
        <f t="shared" si="0"/>
        <v>16.29</v>
      </c>
      <c r="G35" s="9">
        <f>(F35-F36)/F36</f>
        <v>-0.11515480717001618</v>
      </c>
      <c r="H35" s="10">
        <f>F35/$F$57</f>
        <v>1.0747154873824841E-2</v>
      </c>
      <c r="I35" s="15">
        <f>F35-F36</f>
        <v>-2.1199999999999974</v>
      </c>
    </row>
    <row r="36" spans="1:9" x14ac:dyDescent="0.3">
      <c r="A36" s="1" t="s">
        <v>10</v>
      </c>
      <c r="B36" s="4">
        <v>1.29</v>
      </c>
      <c r="C36" s="4">
        <v>0.01</v>
      </c>
      <c r="D36" s="4">
        <v>0.87</v>
      </c>
      <c r="E36" s="4">
        <v>16.239999999999998</v>
      </c>
      <c r="F36" s="4">
        <f t="shared" si="0"/>
        <v>18.409999999999997</v>
      </c>
      <c r="G36" s="22"/>
      <c r="H36" s="1"/>
      <c r="I36" s="1"/>
    </row>
    <row r="37" spans="1:9" x14ac:dyDescent="0.3">
      <c r="A37" s="1" t="s">
        <v>26</v>
      </c>
      <c r="B37" s="4">
        <v>2.89</v>
      </c>
      <c r="C37" s="4">
        <v>4.6399999999999997</v>
      </c>
      <c r="D37" s="4">
        <v>0</v>
      </c>
      <c r="E37" s="4">
        <v>0</v>
      </c>
      <c r="F37" s="4">
        <f t="shared" si="0"/>
        <v>7.5299999999999994</v>
      </c>
      <c r="G37" s="9">
        <f>(F37-F38)/F38</f>
        <v>0.84107579462102677</v>
      </c>
      <c r="H37" s="10">
        <f>F37/$F$57</f>
        <v>4.967837704106878E-3</v>
      </c>
      <c r="I37" s="15">
        <f>F37-F38</f>
        <v>3.4399999999999995</v>
      </c>
    </row>
    <row r="38" spans="1:9" x14ac:dyDescent="0.3">
      <c r="A38" s="1" t="s">
        <v>10</v>
      </c>
      <c r="B38" s="4">
        <v>2.56</v>
      </c>
      <c r="C38" s="4">
        <v>1.47</v>
      </c>
      <c r="D38" s="4">
        <v>0.06</v>
      </c>
      <c r="E38" s="4">
        <v>0</v>
      </c>
      <c r="F38" s="4">
        <f t="shared" si="0"/>
        <v>4.09</v>
      </c>
      <c r="G38" s="22"/>
      <c r="H38" s="1"/>
      <c r="I38" s="1"/>
    </row>
    <row r="39" spans="1:9" x14ac:dyDescent="0.3">
      <c r="A39" s="1" t="s">
        <v>27</v>
      </c>
      <c r="B39" s="4">
        <v>2.06</v>
      </c>
      <c r="C39" s="4">
        <v>0.45</v>
      </c>
      <c r="D39" s="4">
        <v>0</v>
      </c>
      <c r="E39" s="4">
        <v>28.83</v>
      </c>
      <c r="F39" s="4">
        <f t="shared" si="0"/>
        <v>31.34</v>
      </c>
      <c r="G39" s="9">
        <f>(F39-F40)/F40</f>
        <v>0.15093646713183986</v>
      </c>
      <c r="H39" s="10">
        <f>F39/$F$57</f>
        <v>2.0676232888009238E-2</v>
      </c>
      <c r="I39" s="15">
        <f>F39-F40</f>
        <v>4.1099999999999994</v>
      </c>
    </row>
    <row r="40" spans="1:9" x14ac:dyDescent="0.3">
      <c r="A40" s="1" t="s">
        <v>10</v>
      </c>
      <c r="B40" s="4">
        <v>2.0499999999999998</v>
      </c>
      <c r="C40" s="4">
        <v>1.1100000000000001</v>
      </c>
      <c r="D40" s="4">
        <v>0.11</v>
      </c>
      <c r="E40" s="4">
        <v>23.96</v>
      </c>
      <c r="F40" s="4">
        <f t="shared" si="0"/>
        <v>27.23</v>
      </c>
      <c r="G40" s="22"/>
      <c r="H40" s="1"/>
      <c r="I40" s="1"/>
    </row>
    <row r="41" spans="1:9" x14ac:dyDescent="0.3">
      <c r="A41" s="1" t="s">
        <v>28</v>
      </c>
      <c r="B41" s="4">
        <v>1.1499999999999999</v>
      </c>
      <c r="C41" s="4">
        <v>0</v>
      </c>
      <c r="D41" s="4">
        <v>0</v>
      </c>
      <c r="E41" s="4">
        <v>1.1399999999999999</v>
      </c>
      <c r="F41" s="4">
        <f t="shared" si="0"/>
        <v>2.29</v>
      </c>
      <c r="G41" s="9">
        <f>(F41-F42)/F42</f>
        <v>0.2722222222222222</v>
      </c>
      <c r="H41" s="10">
        <f>F41/$F$57</f>
        <v>1.5108032327230746E-3</v>
      </c>
      <c r="I41" s="15">
        <f>F41-F42</f>
        <v>0.49</v>
      </c>
    </row>
    <row r="42" spans="1:9" x14ac:dyDescent="0.3">
      <c r="A42" s="1" t="s">
        <v>10</v>
      </c>
      <c r="B42" s="4">
        <v>1.03</v>
      </c>
      <c r="C42" s="4">
        <v>0.01</v>
      </c>
      <c r="D42" s="4">
        <v>0</v>
      </c>
      <c r="E42" s="4">
        <v>0.76</v>
      </c>
      <c r="F42" s="4">
        <f t="shared" si="0"/>
        <v>1.8</v>
      </c>
      <c r="G42" s="22"/>
      <c r="H42" s="1"/>
      <c r="I42" s="1"/>
    </row>
    <row r="43" spans="1:9" x14ac:dyDescent="0.3">
      <c r="A43" s="1" t="s">
        <v>29</v>
      </c>
      <c r="B43" s="4">
        <v>16.170000000000002</v>
      </c>
      <c r="C43" s="4">
        <v>0</v>
      </c>
      <c r="D43" s="4">
        <v>8.49</v>
      </c>
      <c r="E43" s="4">
        <v>290.73</v>
      </c>
      <c r="F43" s="4">
        <f t="shared" si="0"/>
        <v>315.39000000000004</v>
      </c>
      <c r="G43" s="9">
        <f>(F43-F44)/F44</f>
        <v>0.27342835224290413</v>
      </c>
      <c r="H43" s="10">
        <f>F43/$F$57</f>
        <v>0.20807521029193474</v>
      </c>
      <c r="I43" s="15">
        <f>F43-F44</f>
        <v>67.720000000000056</v>
      </c>
    </row>
    <row r="44" spans="1:9" x14ac:dyDescent="0.3">
      <c r="A44" s="1" t="s">
        <v>10</v>
      </c>
      <c r="B44" s="4">
        <v>14.46</v>
      </c>
      <c r="C44" s="4">
        <v>0</v>
      </c>
      <c r="D44" s="4">
        <v>6.48</v>
      </c>
      <c r="E44" s="4">
        <v>226.73</v>
      </c>
      <c r="F44" s="4">
        <f t="shared" si="0"/>
        <v>247.67</v>
      </c>
      <c r="G44" s="22"/>
      <c r="H44" s="1"/>
      <c r="I44" s="1"/>
    </row>
    <row r="45" spans="1:9" x14ac:dyDescent="0.3">
      <c r="A45" s="1" t="s">
        <v>30</v>
      </c>
      <c r="B45" s="4">
        <v>23.69</v>
      </c>
      <c r="C45" s="4">
        <v>5</v>
      </c>
      <c r="D45" s="4">
        <v>2.84</v>
      </c>
      <c r="E45" s="4">
        <v>116.23</v>
      </c>
      <c r="F45" s="4">
        <f t="shared" si="0"/>
        <v>147.76</v>
      </c>
      <c r="G45" s="9">
        <f>(F45-F46)/F46</f>
        <v>3.0404463040446198E-2</v>
      </c>
      <c r="H45" s="10">
        <f>F45/$F$57</f>
        <v>9.7483094177799781E-2</v>
      </c>
      <c r="I45" s="15">
        <f>F45-F46</f>
        <v>4.3599999999999852</v>
      </c>
    </row>
    <row r="46" spans="1:9" x14ac:dyDescent="0.3">
      <c r="A46" s="1" t="s">
        <v>10</v>
      </c>
      <c r="B46" s="4">
        <v>23.36</v>
      </c>
      <c r="C46" s="4">
        <v>5.39</v>
      </c>
      <c r="D46" s="4">
        <v>1.05</v>
      </c>
      <c r="E46" s="4">
        <v>113.6</v>
      </c>
      <c r="F46" s="4">
        <f t="shared" si="0"/>
        <v>143.4</v>
      </c>
      <c r="G46" s="22"/>
      <c r="H46" s="1"/>
      <c r="I46" s="1"/>
    </row>
    <row r="47" spans="1:9" x14ac:dyDescent="0.3">
      <c r="A47" s="1" t="s">
        <v>31</v>
      </c>
      <c r="B47" s="4">
        <v>9.58</v>
      </c>
      <c r="C47" s="4">
        <v>0.52</v>
      </c>
      <c r="D47" s="4">
        <v>0.64</v>
      </c>
      <c r="E47" s="4">
        <v>16.309999999999999</v>
      </c>
      <c r="F47" s="4">
        <f t="shared" si="0"/>
        <v>27.049999999999997</v>
      </c>
      <c r="G47" s="9">
        <f>(F47-F48)/F48</f>
        <v>-0.14990571967316163</v>
      </c>
      <c r="H47" s="10">
        <f>F47/$F$57</f>
        <v>1.7845950849414483E-2</v>
      </c>
      <c r="I47" s="15">
        <f>F47-F48</f>
        <v>-4.7700000000000031</v>
      </c>
    </row>
    <row r="48" spans="1:9" x14ac:dyDescent="0.3">
      <c r="A48" s="1" t="s">
        <v>10</v>
      </c>
      <c r="B48" s="4">
        <v>10.31</v>
      </c>
      <c r="C48" s="4">
        <v>0.42</v>
      </c>
      <c r="D48" s="4">
        <v>0.6</v>
      </c>
      <c r="E48" s="4">
        <v>20.49</v>
      </c>
      <c r="F48" s="4">
        <f t="shared" si="0"/>
        <v>31.82</v>
      </c>
      <c r="G48" s="22"/>
      <c r="H48" s="1"/>
      <c r="I48" s="1"/>
    </row>
    <row r="49" spans="1:9" x14ac:dyDescent="0.3">
      <c r="A49" s="1" t="s">
        <v>32</v>
      </c>
      <c r="B49" s="4">
        <v>12.95</v>
      </c>
      <c r="C49" s="4">
        <v>1.23</v>
      </c>
      <c r="D49" s="4">
        <v>8.44</v>
      </c>
      <c r="E49" s="4">
        <v>35.36</v>
      </c>
      <c r="F49" s="4">
        <f t="shared" si="0"/>
        <v>57.98</v>
      </c>
      <c r="G49" s="9">
        <f>(F49-F50)/F50</f>
        <v>0.25226781857451386</v>
      </c>
      <c r="H49" s="10">
        <f>F49/$F$57</f>
        <v>3.8251690582220027E-2</v>
      </c>
      <c r="I49" s="15">
        <f>F49-F50</f>
        <v>11.679999999999993</v>
      </c>
    </row>
    <row r="50" spans="1:9" x14ac:dyDescent="0.3">
      <c r="A50" s="1" t="s">
        <v>10</v>
      </c>
      <c r="B50" s="4">
        <v>12.93</v>
      </c>
      <c r="C50" s="4">
        <v>0.63</v>
      </c>
      <c r="D50" s="4">
        <v>8.89</v>
      </c>
      <c r="E50" s="4">
        <v>23.85</v>
      </c>
      <c r="F50" s="4">
        <f t="shared" si="0"/>
        <v>46.300000000000004</v>
      </c>
      <c r="G50" s="22"/>
      <c r="H50" s="1"/>
      <c r="I50" s="1"/>
    </row>
    <row r="51" spans="1:9" x14ac:dyDescent="0.3">
      <c r="A51" s="1" t="s">
        <v>33</v>
      </c>
      <c r="B51" s="4">
        <v>0.55000000000000004</v>
      </c>
      <c r="C51" s="4">
        <v>0.05</v>
      </c>
      <c r="D51" s="4">
        <v>0.12</v>
      </c>
      <c r="E51" s="4">
        <v>7.4</v>
      </c>
      <c r="F51" s="4">
        <f t="shared" si="0"/>
        <v>8.120000000000001</v>
      </c>
      <c r="G51" s="9">
        <f>(F51-F52)/F52</f>
        <v>-3.6773428232502813E-2</v>
      </c>
      <c r="H51" s="10">
        <f>F51/$F$57</f>
        <v>5.3570839518390255E-3</v>
      </c>
      <c r="I51" s="15">
        <f>F51-F52</f>
        <v>-0.30999999999999872</v>
      </c>
    </row>
    <row r="52" spans="1:9" x14ac:dyDescent="0.3">
      <c r="A52" s="1" t="s">
        <v>10</v>
      </c>
      <c r="B52" s="4">
        <v>0.51</v>
      </c>
      <c r="C52" s="4">
        <v>0.08</v>
      </c>
      <c r="D52" s="4">
        <v>0.11</v>
      </c>
      <c r="E52" s="4">
        <v>7.73</v>
      </c>
      <c r="F52" s="4">
        <f t="shared" si="0"/>
        <v>8.43</v>
      </c>
      <c r="G52" s="22"/>
      <c r="H52" s="1"/>
      <c r="I52" s="1"/>
    </row>
    <row r="53" spans="1:9" x14ac:dyDescent="0.3">
      <c r="A53" s="1" t="s">
        <v>34</v>
      </c>
      <c r="B53" s="4">
        <v>0</v>
      </c>
      <c r="C53" s="4">
        <v>0</v>
      </c>
      <c r="D53" s="4">
        <v>0</v>
      </c>
      <c r="E53" s="4">
        <v>0</v>
      </c>
      <c r="F53" s="4">
        <f t="shared" si="0"/>
        <v>0</v>
      </c>
      <c r="G53" s="24">
        <v>0</v>
      </c>
      <c r="H53" s="4">
        <v>0</v>
      </c>
      <c r="I53" s="4">
        <v>0</v>
      </c>
    </row>
    <row r="54" spans="1:9" x14ac:dyDescent="0.3">
      <c r="A54" s="1" t="s">
        <v>10</v>
      </c>
      <c r="B54" s="4">
        <v>0</v>
      </c>
      <c r="C54" s="4">
        <v>0</v>
      </c>
      <c r="D54" s="4">
        <v>0</v>
      </c>
      <c r="E54" s="4">
        <v>0</v>
      </c>
      <c r="F54" s="4">
        <f t="shared" si="0"/>
        <v>0</v>
      </c>
      <c r="G54" s="24"/>
      <c r="H54" s="4"/>
      <c r="I54" s="4"/>
    </row>
    <row r="55" spans="1:9" x14ac:dyDescent="0.3">
      <c r="A55" s="1" t="s">
        <v>35</v>
      </c>
      <c r="B55" s="4">
        <v>1.48</v>
      </c>
      <c r="C55" s="4">
        <v>0</v>
      </c>
      <c r="D55" s="4">
        <v>0</v>
      </c>
      <c r="E55" s="4">
        <v>29.4</v>
      </c>
      <c r="F55" s="4">
        <f t="shared" si="0"/>
        <v>30.88</v>
      </c>
      <c r="G55" s="22">
        <v>6202.04</v>
      </c>
      <c r="H55" s="10">
        <f>F55/$F$57</f>
        <v>2.0372752762658753E-2</v>
      </c>
      <c r="I55" s="15">
        <f>F55-F56</f>
        <v>30.39</v>
      </c>
    </row>
    <row r="56" spans="1:9" x14ac:dyDescent="0.3">
      <c r="A56" s="1" t="s">
        <v>10</v>
      </c>
      <c r="B56" s="4">
        <v>0.46</v>
      </c>
      <c r="C56" s="4">
        <v>0</v>
      </c>
      <c r="D56" s="4">
        <v>0</v>
      </c>
      <c r="E56" s="4">
        <v>0.03</v>
      </c>
      <c r="F56" s="4">
        <f t="shared" si="0"/>
        <v>0.49</v>
      </c>
      <c r="G56" s="22"/>
      <c r="H56" s="1"/>
      <c r="I56" s="1"/>
    </row>
    <row r="57" spans="1:9" x14ac:dyDescent="0.3">
      <c r="A57" s="3" t="s">
        <v>36</v>
      </c>
      <c r="B57" s="5">
        <f>SUM(B5+B7+B9+B11+B13+B15+B17+B19+B21+B23+B25+B27+B29+B31+B33+B35+B37+B39+B41+B43+B45+B47+B49+B51+B53+B55)</f>
        <v>200.97000000000003</v>
      </c>
      <c r="C57" s="5">
        <f>SUM(C5+C7+C9+C11+C13+C15+C17+C19+C21+C23+C25+C27+C29+C31+C33+C35+C37+C39+C41+C43+C45+C47+C49+C51+C53+C55)</f>
        <v>40.690000000000005</v>
      </c>
      <c r="D57" s="5">
        <f>SUM(D5+D7+D9+D11+D13+D15+D17+D19+D21+D23+D25+D27+D29+D31+D33+D35+D37+D39+D41+D43+D45+D47+D49+D51+D53+D55)</f>
        <v>52.300000000000004</v>
      </c>
      <c r="E57" s="5">
        <f>SUM(E5+E7+E9+E11+E13+E15+E17+E19+E21+E23+E25+E27+E29+E31+E33+E35+E37+E39+E41+E43+E45+E47+E49+E51+E53+E55)</f>
        <v>1221.79</v>
      </c>
      <c r="F57" s="5">
        <f>SUM(F5+F7+F9+F11+F13+F15+F17+F19+F21+F23+F25+F27+F29+F31+F33+F35+F37+F39+F41+F43+F45+F47+F49+F51+F53+F55)</f>
        <v>1515.7499999999998</v>
      </c>
      <c r="G57" s="6">
        <f>(F57-F58)/F58</f>
        <v>9.9166062364031748E-2</v>
      </c>
      <c r="H57" s="12">
        <f>F57/$F$57</f>
        <v>1</v>
      </c>
      <c r="I57" s="5">
        <f>SUM(I5+I7+I9+I11+I13+I15+I17+I19+I21+I23+I25+I27+I29+I31+I33+I35+I37+I39+I41+I43+I45+I47+I49+I51+I53+I55)</f>
        <v>136.75000000000006</v>
      </c>
    </row>
    <row r="58" spans="1:9" x14ac:dyDescent="0.3">
      <c r="A58" s="1" t="s">
        <v>37</v>
      </c>
      <c r="B58" s="4">
        <f>SUM(B6+B8+B10+B12+B14+B16+B18+B20+B22+B24+B26+B28+B30+B32+B34+B36+B38+B40+B42+B44+B46+B48+B50+B52+B54+B56)</f>
        <v>188.91</v>
      </c>
      <c r="C58" s="4">
        <f t="shared" ref="C58:F58" si="1">SUM(C6+C8+C10+C12+C14+C16+C18+C20+C22+C24+C26+C28+C30+C32+C34+C36+C38+C40+C42+C44+C46+C48+C50+C52+C54+C56)</f>
        <v>45.489999999999995</v>
      </c>
      <c r="D58" s="4">
        <f t="shared" si="1"/>
        <v>54.73</v>
      </c>
      <c r="E58" s="4">
        <f t="shared" si="1"/>
        <v>1089.8699999999999</v>
      </c>
      <c r="F58" s="4">
        <f t="shared" si="1"/>
        <v>1379</v>
      </c>
      <c r="G58" s="1"/>
      <c r="H58" s="1"/>
      <c r="I58" s="1"/>
    </row>
    <row r="59" spans="1:9" x14ac:dyDescent="0.3">
      <c r="A59" s="1" t="s">
        <v>38</v>
      </c>
      <c r="B59" s="9">
        <f>(B57-B58)/B58</f>
        <v>6.3839923773225504E-2</v>
      </c>
      <c r="C59" s="9">
        <f t="shared" ref="C59:F59" si="2">(C57-C58)/C58</f>
        <v>-0.10551769619696616</v>
      </c>
      <c r="D59" s="9">
        <f t="shared" si="2"/>
        <v>-4.4399780741823366E-2</v>
      </c>
      <c r="E59" s="9">
        <f t="shared" si="2"/>
        <v>0.12104195913274068</v>
      </c>
      <c r="F59" s="9">
        <f t="shared" si="2"/>
        <v>9.9166062364031748E-2</v>
      </c>
      <c r="G59" s="1"/>
      <c r="H59" s="1"/>
      <c r="I59" s="1"/>
    </row>
    <row r="60" spans="1:9" x14ac:dyDescent="0.3">
      <c r="A60" s="1" t="s">
        <v>49</v>
      </c>
      <c r="B60" s="10">
        <f>B57/$F$57</f>
        <v>0.13258782780801587</v>
      </c>
      <c r="C60" s="10">
        <f t="shared" ref="C60:F60" si="3">C57/$F$57</f>
        <v>2.6844796305459349E-2</v>
      </c>
      <c r="D60" s="10">
        <f t="shared" si="3"/>
        <v>3.4504370773544457E-2</v>
      </c>
      <c r="E60" s="10">
        <f t="shared" si="3"/>
        <v>0.80606300511298046</v>
      </c>
      <c r="F60" s="10">
        <f t="shared" si="3"/>
        <v>1</v>
      </c>
      <c r="G60" s="1"/>
      <c r="H60" s="1"/>
      <c r="I60" s="1"/>
    </row>
    <row r="61" spans="1:9" x14ac:dyDescent="0.3">
      <c r="A61" s="1" t="s">
        <v>50</v>
      </c>
      <c r="B61" s="10">
        <f>B58/$F$58</f>
        <v>0.13699057287889774</v>
      </c>
      <c r="C61" s="10">
        <f t="shared" ref="C61:F61" si="4">C58/$F$58</f>
        <v>3.2987672226250903E-2</v>
      </c>
      <c r="D61" s="10">
        <f t="shared" si="4"/>
        <v>3.9688179840464105E-2</v>
      </c>
      <c r="E61" s="10">
        <f t="shared" si="4"/>
        <v>0.79033357505438717</v>
      </c>
      <c r="F61" s="10">
        <f t="shared" si="4"/>
        <v>1</v>
      </c>
      <c r="G61" s="1"/>
      <c r="H61" s="1"/>
      <c r="I61" s="1"/>
    </row>
    <row r="63" spans="1:9" ht="68.400000000000006" customHeight="1" x14ac:dyDescent="0.3">
      <c r="A63" s="27" t="s">
        <v>76</v>
      </c>
      <c r="B63" s="27"/>
      <c r="C63" s="27"/>
      <c r="D63" s="27"/>
      <c r="E63" s="27"/>
      <c r="F63" s="27"/>
      <c r="G63" s="27"/>
      <c r="H63" s="27"/>
      <c r="I63" s="27"/>
    </row>
  </sheetData>
  <mergeCells count="2">
    <mergeCell ref="A2:I2"/>
    <mergeCell ref="A63:I6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3"/>
  <sheetViews>
    <sheetView workbookViewId="0">
      <selection activeCell="O7" sqref="O7"/>
    </sheetView>
  </sheetViews>
  <sheetFormatPr defaultRowHeight="14.4" x14ac:dyDescent="0.3"/>
  <cols>
    <col min="1" max="1" width="37.6640625" customWidth="1"/>
    <col min="2" max="3" width="10.77734375" customWidth="1"/>
    <col min="4" max="4" width="9.88671875" customWidth="1"/>
    <col min="5" max="5" width="10.109375" customWidth="1"/>
    <col min="7" max="7" width="10.44140625" customWidth="1"/>
    <col min="8" max="8" width="9.44140625" customWidth="1"/>
  </cols>
  <sheetData>
    <row r="1" spans="1:8" ht="40.799999999999997" customHeight="1" x14ac:dyDescent="0.3">
      <c r="A1" s="28" t="s">
        <v>77</v>
      </c>
      <c r="B1" s="28"/>
      <c r="C1" s="28"/>
      <c r="D1" s="28"/>
      <c r="E1" s="28"/>
      <c r="F1" s="28"/>
      <c r="G1" s="28"/>
      <c r="H1" s="28"/>
    </row>
    <row r="2" spans="1:8" ht="28.8" customHeight="1" x14ac:dyDescent="0.3">
      <c r="A2" s="1"/>
      <c r="B2" s="2" t="s">
        <v>55</v>
      </c>
      <c r="C2" s="2" t="s">
        <v>56</v>
      </c>
      <c r="D2" s="2" t="s">
        <v>57</v>
      </c>
      <c r="E2" s="2" t="s">
        <v>4</v>
      </c>
      <c r="F2" s="2" t="s">
        <v>5</v>
      </c>
      <c r="G2" s="2" t="s">
        <v>6</v>
      </c>
      <c r="H2" s="2" t="s">
        <v>7</v>
      </c>
    </row>
    <row r="3" spans="1:8" x14ac:dyDescent="0.3">
      <c r="A3" s="3" t="s">
        <v>8</v>
      </c>
      <c r="B3" s="1"/>
      <c r="C3" s="1"/>
      <c r="D3" s="1"/>
      <c r="E3" s="1"/>
      <c r="F3" s="1"/>
      <c r="G3" s="1"/>
      <c r="H3" s="1"/>
    </row>
    <row r="4" spans="1:8" x14ac:dyDescent="0.3">
      <c r="A4" s="1" t="s">
        <v>9</v>
      </c>
      <c r="B4" s="4">
        <v>0</v>
      </c>
      <c r="C4" s="4">
        <v>0</v>
      </c>
      <c r="D4" s="4">
        <v>23.2</v>
      </c>
      <c r="E4" s="4">
        <f>SUM(B4:D4)</f>
        <v>23.2</v>
      </c>
      <c r="F4" s="9">
        <f>E4/E5-1</f>
        <v>0.70839469808541966</v>
      </c>
      <c r="G4" s="10">
        <f>E4/$E$67</f>
        <v>1.1252249237320607E-2</v>
      </c>
      <c r="H4" s="15">
        <f>E4-E5</f>
        <v>9.6199999999999992</v>
      </c>
    </row>
    <row r="5" spans="1:8" x14ac:dyDescent="0.3">
      <c r="A5" s="1" t="s">
        <v>10</v>
      </c>
      <c r="B5" s="4">
        <v>0</v>
      </c>
      <c r="C5" s="4">
        <v>0</v>
      </c>
      <c r="D5" s="4">
        <v>13.58</v>
      </c>
      <c r="E5" s="4">
        <f>SUM(B5:D5)</f>
        <v>13.58</v>
      </c>
      <c r="F5" s="22"/>
      <c r="G5" s="1"/>
      <c r="H5" s="1"/>
    </row>
    <row r="6" spans="1:8" x14ac:dyDescent="0.3">
      <c r="A6" s="1" t="s">
        <v>11</v>
      </c>
      <c r="B6" s="4">
        <v>-9.26</v>
      </c>
      <c r="C6" s="4">
        <v>6.15</v>
      </c>
      <c r="D6" s="4">
        <v>238.07</v>
      </c>
      <c r="E6" s="4">
        <f t="shared" ref="E6:E55" si="0">SUM(B6:D6)</f>
        <v>234.95999999999998</v>
      </c>
      <c r="F6" s="9">
        <f>E6/E7-1</f>
        <v>-1.6368736132624573E-2</v>
      </c>
      <c r="G6" s="10">
        <f>E6/$E$67</f>
        <v>0.11395812417245041</v>
      </c>
      <c r="H6" s="15">
        <f>E6-E7</f>
        <v>-3.910000000000025</v>
      </c>
    </row>
    <row r="7" spans="1:8" x14ac:dyDescent="0.3">
      <c r="A7" s="1" t="s">
        <v>10</v>
      </c>
      <c r="B7" s="4">
        <v>62.68</v>
      </c>
      <c r="C7" s="4">
        <v>4.63</v>
      </c>
      <c r="D7" s="4">
        <v>171.56</v>
      </c>
      <c r="E7" s="4">
        <f t="shared" si="0"/>
        <v>238.87</v>
      </c>
      <c r="F7" s="22"/>
      <c r="G7" s="1"/>
      <c r="H7" s="1"/>
    </row>
    <row r="8" spans="1:8" x14ac:dyDescent="0.3">
      <c r="A8" s="1" t="s">
        <v>12</v>
      </c>
      <c r="B8" s="4">
        <v>0.03</v>
      </c>
      <c r="C8" s="4">
        <v>0</v>
      </c>
      <c r="D8" s="4">
        <v>6.59</v>
      </c>
      <c r="E8" s="4">
        <f t="shared" si="0"/>
        <v>6.62</v>
      </c>
      <c r="F8" s="9">
        <f>E8/E9-1</f>
        <v>-0.22663551401869164</v>
      </c>
      <c r="G8" s="10">
        <f>E8/$E$67</f>
        <v>3.2107711185802765E-3</v>
      </c>
      <c r="H8" s="15">
        <f>E8-E9</f>
        <v>-1.9400000000000004</v>
      </c>
    </row>
    <row r="9" spans="1:8" x14ac:dyDescent="0.3">
      <c r="A9" s="1" t="s">
        <v>10</v>
      </c>
      <c r="B9" s="4">
        <v>0.63</v>
      </c>
      <c r="C9" s="4">
        <v>0</v>
      </c>
      <c r="D9" s="4">
        <v>7.93</v>
      </c>
      <c r="E9" s="4">
        <f t="shared" si="0"/>
        <v>8.56</v>
      </c>
      <c r="F9" s="22"/>
      <c r="G9" s="1"/>
      <c r="H9" s="1"/>
    </row>
    <row r="10" spans="1:8" x14ac:dyDescent="0.3">
      <c r="A10" s="1" t="s">
        <v>13</v>
      </c>
      <c r="B10" s="4">
        <v>-1.55</v>
      </c>
      <c r="C10" s="4">
        <v>0</v>
      </c>
      <c r="D10" s="4">
        <v>47.94</v>
      </c>
      <c r="E10" s="4">
        <f t="shared" si="0"/>
        <v>46.39</v>
      </c>
      <c r="F10" s="9">
        <f>E10/E11-1</f>
        <v>0.23344855091730921</v>
      </c>
      <c r="G10" s="10">
        <f>E10/$E$67</f>
        <v>2.2499648367211335E-2</v>
      </c>
      <c r="H10" s="15">
        <f>E10-E11</f>
        <v>8.7800000000000011</v>
      </c>
    </row>
    <row r="11" spans="1:8" x14ac:dyDescent="0.3">
      <c r="A11" s="1" t="s">
        <v>10</v>
      </c>
      <c r="B11" s="4">
        <v>-3.75</v>
      </c>
      <c r="C11" s="4">
        <v>0</v>
      </c>
      <c r="D11" s="4">
        <v>41.36</v>
      </c>
      <c r="E11" s="4">
        <f t="shared" si="0"/>
        <v>37.61</v>
      </c>
      <c r="F11" s="22"/>
      <c r="G11" s="1"/>
      <c r="H11" s="1"/>
    </row>
    <row r="12" spans="1:8" x14ac:dyDescent="0.3">
      <c r="A12" s="13" t="s">
        <v>14</v>
      </c>
      <c r="B12" s="21">
        <v>0</v>
      </c>
      <c r="C12" s="21">
        <v>0</v>
      </c>
      <c r="D12" s="21">
        <v>38.770000000000003</v>
      </c>
      <c r="E12" s="4">
        <f t="shared" si="0"/>
        <v>38.770000000000003</v>
      </c>
      <c r="F12" s="9">
        <f>E12/E13-1</f>
        <v>-0.19464063149148314</v>
      </c>
      <c r="G12" s="10">
        <f>E12/$E$67</f>
        <v>1.8803866505643103E-2</v>
      </c>
      <c r="H12" s="15">
        <f>E12-E13</f>
        <v>-9.3699999999999974</v>
      </c>
    </row>
    <row r="13" spans="1:8" x14ac:dyDescent="0.3">
      <c r="A13" s="13" t="s">
        <v>10</v>
      </c>
      <c r="B13" s="21">
        <v>0</v>
      </c>
      <c r="C13" s="21">
        <v>0</v>
      </c>
      <c r="D13" s="21">
        <v>48.14</v>
      </c>
      <c r="E13" s="4">
        <f t="shared" si="0"/>
        <v>48.14</v>
      </c>
      <c r="F13" s="23"/>
      <c r="G13" s="13"/>
      <c r="H13" s="13"/>
    </row>
    <row r="14" spans="1:8" x14ac:dyDescent="0.3">
      <c r="A14" s="1" t="s">
        <v>15</v>
      </c>
      <c r="B14" s="4">
        <v>20.37</v>
      </c>
      <c r="C14" s="4">
        <v>37.520000000000003</v>
      </c>
      <c r="D14" s="4">
        <v>36.61</v>
      </c>
      <c r="E14" s="4">
        <f t="shared" si="0"/>
        <v>94.5</v>
      </c>
      <c r="F14" s="9">
        <f>E14/E15-1</f>
        <v>0.30201157343620832</v>
      </c>
      <c r="G14" s="10">
        <f>E14/$E$67</f>
        <v>4.5833515212361953E-2</v>
      </c>
      <c r="H14" s="15">
        <f>E14-E15</f>
        <v>21.92</v>
      </c>
    </row>
    <row r="15" spans="1:8" x14ac:dyDescent="0.3">
      <c r="A15" s="1" t="s">
        <v>10</v>
      </c>
      <c r="B15" s="4">
        <v>9.7200000000000006</v>
      </c>
      <c r="C15" s="4">
        <v>35.94</v>
      </c>
      <c r="D15" s="4">
        <v>26.92</v>
      </c>
      <c r="E15" s="4">
        <f t="shared" si="0"/>
        <v>72.58</v>
      </c>
      <c r="F15" s="22"/>
      <c r="G15" s="1"/>
      <c r="H15" s="1"/>
    </row>
    <row r="16" spans="1:8" x14ac:dyDescent="0.3">
      <c r="A16" s="1" t="s">
        <v>16</v>
      </c>
      <c r="B16" s="4">
        <v>1.37</v>
      </c>
      <c r="C16" s="4">
        <v>53.01</v>
      </c>
      <c r="D16" s="4">
        <v>108.14</v>
      </c>
      <c r="E16" s="4">
        <f t="shared" si="0"/>
        <v>162.51999999999998</v>
      </c>
      <c r="F16" s="9">
        <f>E16/E17-1</f>
        <v>2.4780881518380538E-2</v>
      </c>
      <c r="G16" s="10">
        <f>E16/$E$67</f>
        <v>7.8823945950402791E-2</v>
      </c>
      <c r="H16" s="15">
        <f>E16-E17</f>
        <v>3.9299999999999784</v>
      </c>
    </row>
    <row r="17" spans="1:8" x14ac:dyDescent="0.3">
      <c r="A17" s="1" t="s">
        <v>10</v>
      </c>
      <c r="B17" s="4">
        <v>10.88</v>
      </c>
      <c r="C17" s="4">
        <v>26.5</v>
      </c>
      <c r="D17" s="4">
        <v>121.21</v>
      </c>
      <c r="E17" s="4">
        <f t="shared" si="0"/>
        <v>158.59</v>
      </c>
      <c r="F17" s="22"/>
      <c r="G17" s="1"/>
      <c r="H17" s="1"/>
    </row>
    <row r="18" spans="1:8" x14ac:dyDescent="0.3">
      <c r="A18" s="1" t="s">
        <v>17</v>
      </c>
      <c r="B18" s="4">
        <v>0.68</v>
      </c>
      <c r="C18" s="4">
        <v>12.03</v>
      </c>
      <c r="D18" s="4">
        <v>77.72</v>
      </c>
      <c r="E18" s="4">
        <f t="shared" si="0"/>
        <v>90.429999999999993</v>
      </c>
      <c r="F18" s="9">
        <f>E18/E19-1</f>
        <v>-0.27598078462770215</v>
      </c>
      <c r="G18" s="10">
        <f>E18/$E$67</f>
        <v>4.3859521488400964E-2</v>
      </c>
      <c r="H18" s="15">
        <f>E18-E19</f>
        <v>-34.47</v>
      </c>
    </row>
    <row r="19" spans="1:8" x14ac:dyDescent="0.3">
      <c r="A19" s="1" t="s">
        <v>10</v>
      </c>
      <c r="B19" s="4">
        <v>0.06</v>
      </c>
      <c r="C19" s="4">
        <v>8.3800000000000008</v>
      </c>
      <c r="D19" s="4">
        <v>116.46</v>
      </c>
      <c r="E19" s="4">
        <f t="shared" si="0"/>
        <v>124.89999999999999</v>
      </c>
      <c r="F19" s="22"/>
      <c r="G19" s="1"/>
      <c r="H19" s="1"/>
    </row>
    <row r="20" spans="1:8" x14ac:dyDescent="0.3">
      <c r="A20" s="1" t="s">
        <v>18</v>
      </c>
      <c r="B20" s="4">
        <v>73.28</v>
      </c>
      <c r="C20" s="4">
        <v>0</v>
      </c>
      <c r="D20" s="4">
        <v>24.67</v>
      </c>
      <c r="E20" s="4">
        <f t="shared" si="0"/>
        <v>97.95</v>
      </c>
      <c r="F20" s="9">
        <f>E20/E21-1</f>
        <v>3.6398264733890517E-2</v>
      </c>
      <c r="G20" s="10">
        <f>E20/$E$67</f>
        <v>4.7506802275670411E-2</v>
      </c>
      <c r="H20" s="15">
        <f>E20-E21</f>
        <v>3.4399999999999977</v>
      </c>
    </row>
    <row r="21" spans="1:8" x14ac:dyDescent="0.3">
      <c r="A21" s="1" t="s">
        <v>10</v>
      </c>
      <c r="B21" s="4">
        <v>69.540000000000006</v>
      </c>
      <c r="C21" s="4">
        <v>0</v>
      </c>
      <c r="D21" s="4">
        <v>24.97</v>
      </c>
      <c r="E21" s="4">
        <f t="shared" si="0"/>
        <v>94.51</v>
      </c>
      <c r="F21" s="22"/>
      <c r="G21" s="1"/>
      <c r="H21" s="1"/>
    </row>
    <row r="22" spans="1:8" x14ac:dyDescent="0.3">
      <c r="A22" s="1" t="s">
        <v>19</v>
      </c>
      <c r="B22" s="4">
        <v>0</v>
      </c>
      <c r="C22" s="4">
        <v>0</v>
      </c>
      <c r="D22" s="4">
        <v>0</v>
      </c>
      <c r="E22" s="4">
        <f t="shared" si="0"/>
        <v>0</v>
      </c>
      <c r="F22" s="24">
        <v>0</v>
      </c>
      <c r="G22" s="4">
        <v>0</v>
      </c>
      <c r="H22" s="15">
        <f>E22-E23</f>
        <v>0</v>
      </c>
    </row>
    <row r="23" spans="1:8" x14ac:dyDescent="0.3">
      <c r="A23" s="1" t="s">
        <v>10</v>
      </c>
      <c r="B23" s="4">
        <v>0</v>
      </c>
      <c r="C23" s="4">
        <v>0</v>
      </c>
      <c r="D23" s="4">
        <v>0</v>
      </c>
      <c r="E23" s="4">
        <f t="shared" si="0"/>
        <v>0</v>
      </c>
      <c r="F23" s="24"/>
      <c r="G23" s="4"/>
      <c r="H23" s="4"/>
    </row>
    <row r="24" spans="1:8" x14ac:dyDescent="0.3">
      <c r="A24" s="1" t="s">
        <v>20</v>
      </c>
      <c r="B24" s="4">
        <v>10.79</v>
      </c>
      <c r="C24" s="4">
        <v>0</v>
      </c>
      <c r="D24" s="4">
        <v>0.22</v>
      </c>
      <c r="E24" s="4">
        <f t="shared" si="0"/>
        <v>11.01</v>
      </c>
      <c r="F24" s="9">
        <f>E24/E25-1</f>
        <v>-0.96088809946714027</v>
      </c>
      <c r="G24" s="10">
        <f>E24/$E$67</f>
        <v>5.339968280297409E-3</v>
      </c>
      <c r="H24" s="15">
        <f>E24-E25</f>
        <v>-270.49</v>
      </c>
    </row>
    <row r="25" spans="1:8" x14ac:dyDescent="0.3">
      <c r="A25" s="1" t="s">
        <v>10</v>
      </c>
      <c r="B25" s="4">
        <v>281.5</v>
      </c>
      <c r="C25" s="4">
        <v>0</v>
      </c>
      <c r="D25" s="4">
        <v>0</v>
      </c>
      <c r="E25" s="4">
        <f t="shared" si="0"/>
        <v>281.5</v>
      </c>
      <c r="F25" s="22"/>
      <c r="G25" s="1"/>
      <c r="H25" s="1"/>
    </row>
    <row r="26" spans="1:8" x14ac:dyDescent="0.3">
      <c r="A26" s="1" t="s">
        <v>21</v>
      </c>
      <c r="B26" s="4">
        <v>0</v>
      </c>
      <c r="C26" s="4">
        <v>0</v>
      </c>
      <c r="D26" s="4">
        <v>14</v>
      </c>
      <c r="E26" s="4">
        <f t="shared" si="0"/>
        <v>14</v>
      </c>
      <c r="F26" s="9">
        <f>E26/E27-1</f>
        <v>-0.11949685534591192</v>
      </c>
      <c r="G26" s="10">
        <f>E26/$E$67</f>
        <v>6.7901504018314006E-3</v>
      </c>
      <c r="H26" s="15">
        <f>E26-E27</f>
        <v>-1.9000000000000004</v>
      </c>
    </row>
    <row r="27" spans="1:8" x14ac:dyDescent="0.3">
      <c r="A27" s="1" t="s">
        <v>10</v>
      </c>
      <c r="B27" s="4">
        <v>0</v>
      </c>
      <c r="C27" s="4">
        <v>0</v>
      </c>
      <c r="D27" s="4">
        <v>15.9</v>
      </c>
      <c r="E27" s="4">
        <f t="shared" si="0"/>
        <v>15.9</v>
      </c>
      <c r="F27" s="22"/>
      <c r="G27" s="1"/>
      <c r="H27" s="1"/>
    </row>
    <row r="28" spans="1:8" x14ac:dyDescent="0.3">
      <c r="A28" s="1" t="s">
        <v>22</v>
      </c>
      <c r="B28" s="4">
        <v>0</v>
      </c>
      <c r="C28" s="4">
        <v>0</v>
      </c>
      <c r="D28" s="4">
        <v>7.76</v>
      </c>
      <c r="E28" s="4">
        <f t="shared" si="0"/>
        <v>7.76</v>
      </c>
      <c r="F28" s="9">
        <f>E28/E29-1</f>
        <v>1.8115942028985508</v>
      </c>
      <c r="G28" s="10">
        <f>E28/$E$67</f>
        <v>3.7636833655865479E-3</v>
      </c>
      <c r="H28" s="15">
        <f>E28-E29</f>
        <v>5</v>
      </c>
    </row>
    <row r="29" spans="1:8" x14ac:dyDescent="0.3">
      <c r="A29" s="1" t="s">
        <v>10</v>
      </c>
      <c r="B29" s="4">
        <v>0</v>
      </c>
      <c r="C29" s="4">
        <v>0</v>
      </c>
      <c r="D29" s="4">
        <v>2.76</v>
      </c>
      <c r="E29" s="4">
        <f t="shared" si="0"/>
        <v>2.76</v>
      </c>
      <c r="F29" s="22"/>
      <c r="G29" s="1"/>
      <c r="H29" s="1"/>
    </row>
    <row r="30" spans="1:8" x14ac:dyDescent="0.3">
      <c r="A30" s="1" t="s">
        <v>23</v>
      </c>
      <c r="B30" s="4">
        <v>0</v>
      </c>
      <c r="C30" s="4">
        <v>0</v>
      </c>
      <c r="D30" s="4">
        <v>104.2</v>
      </c>
      <c r="E30" s="4">
        <f t="shared" si="0"/>
        <v>104.2</v>
      </c>
      <c r="F30" s="9">
        <f>E30/E31-1</f>
        <v>-0.26851526851526841</v>
      </c>
      <c r="G30" s="10">
        <f>E30/$E$67</f>
        <v>5.0538119419345141E-2</v>
      </c>
      <c r="H30" s="15">
        <f>E30-E31</f>
        <v>-38.249999999999986</v>
      </c>
    </row>
    <row r="31" spans="1:8" x14ac:dyDescent="0.3">
      <c r="A31" s="1" t="s">
        <v>10</v>
      </c>
      <c r="B31" s="4">
        <v>0</v>
      </c>
      <c r="C31" s="4">
        <v>0</v>
      </c>
      <c r="D31" s="4">
        <v>142.44999999999999</v>
      </c>
      <c r="E31" s="4">
        <f t="shared" si="0"/>
        <v>142.44999999999999</v>
      </c>
      <c r="F31" s="22"/>
      <c r="G31" s="1"/>
      <c r="H31" s="1"/>
    </row>
    <row r="32" spans="1:8" x14ac:dyDescent="0.3">
      <c r="A32" s="1" t="s">
        <v>24</v>
      </c>
      <c r="B32" s="4">
        <v>0</v>
      </c>
      <c r="C32" s="4">
        <v>0</v>
      </c>
      <c r="D32" s="4">
        <v>0</v>
      </c>
      <c r="E32" s="4">
        <f t="shared" si="0"/>
        <v>0</v>
      </c>
      <c r="F32" s="24">
        <v>0</v>
      </c>
      <c r="G32" s="4">
        <v>0</v>
      </c>
      <c r="H32" s="15">
        <f>E32-E33</f>
        <v>0</v>
      </c>
    </row>
    <row r="33" spans="1:8" x14ac:dyDescent="0.3">
      <c r="A33" s="1" t="s">
        <v>10</v>
      </c>
      <c r="B33" s="4">
        <v>0</v>
      </c>
      <c r="C33" s="4">
        <v>0</v>
      </c>
      <c r="D33" s="4">
        <v>0</v>
      </c>
      <c r="E33" s="4">
        <f t="shared" si="0"/>
        <v>0</v>
      </c>
      <c r="F33" s="24"/>
      <c r="G33" s="4"/>
      <c r="H33" s="4"/>
    </row>
    <row r="34" spans="1:8" x14ac:dyDescent="0.3">
      <c r="A34" s="1" t="s">
        <v>25</v>
      </c>
      <c r="B34" s="4">
        <v>0</v>
      </c>
      <c r="C34" s="4">
        <v>0</v>
      </c>
      <c r="D34" s="4">
        <v>1.85</v>
      </c>
      <c r="E34" s="4">
        <f t="shared" si="0"/>
        <v>1.85</v>
      </c>
      <c r="F34" s="9">
        <f>E34/E35-1</f>
        <v>60.666666666666671</v>
      </c>
      <c r="G34" s="10">
        <f>E34/$E$67</f>
        <v>8.9726987452772087E-4</v>
      </c>
      <c r="H34" s="15">
        <f>E34-E35</f>
        <v>1.82</v>
      </c>
    </row>
    <row r="35" spans="1:8" x14ac:dyDescent="0.3">
      <c r="A35" s="1" t="s">
        <v>10</v>
      </c>
      <c r="B35" s="4">
        <v>0</v>
      </c>
      <c r="C35" s="4">
        <v>0</v>
      </c>
      <c r="D35" s="4">
        <v>0.03</v>
      </c>
      <c r="E35" s="4">
        <f t="shared" si="0"/>
        <v>0.03</v>
      </c>
      <c r="F35" s="22"/>
      <c r="G35" s="1"/>
      <c r="H35" s="1"/>
    </row>
    <row r="36" spans="1:8" x14ac:dyDescent="0.3">
      <c r="A36" s="1" t="s">
        <v>26</v>
      </c>
      <c r="B36" s="4">
        <v>0</v>
      </c>
      <c r="C36" s="4">
        <v>0</v>
      </c>
      <c r="D36" s="4">
        <v>4.26</v>
      </c>
      <c r="E36" s="4">
        <f t="shared" si="0"/>
        <v>4.26</v>
      </c>
      <c r="F36" s="9">
        <f>E36/E37-1</f>
        <v>1.1876484560570111E-2</v>
      </c>
      <c r="G36" s="10">
        <f>E36/$E$67</f>
        <v>2.0661457651286975E-3</v>
      </c>
      <c r="H36" s="15">
        <f>E36-E37</f>
        <v>4.9999999999999822E-2</v>
      </c>
    </row>
    <row r="37" spans="1:8" x14ac:dyDescent="0.3">
      <c r="A37" s="1" t="s">
        <v>10</v>
      </c>
      <c r="B37" s="4">
        <v>0</v>
      </c>
      <c r="C37" s="4">
        <v>0</v>
      </c>
      <c r="D37" s="4">
        <v>4.21</v>
      </c>
      <c r="E37" s="4">
        <f t="shared" si="0"/>
        <v>4.21</v>
      </c>
      <c r="F37" s="22"/>
      <c r="G37" s="1"/>
      <c r="H37" s="1"/>
    </row>
    <row r="38" spans="1:8" x14ac:dyDescent="0.3">
      <c r="A38" s="1" t="s">
        <v>27</v>
      </c>
      <c r="B38" s="4">
        <v>1.69</v>
      </c>
      <c r="C38" s="4">
        <v>8.0299999999999994</v>
      </c>
      <c r="D38" s="4">
        <v>33.159999999999997</v>
      </c>
      <c r="E38" s="4">
        <f t="shared" si="0"/>
        <v>42.879999999999995</v>
      </c>
      <c r="F38" s="9">
        <f>E38/E39-1</f>
        <v>-7.6459185871204038E-2</v>
      </c>
      <c r="G38" s="10">
        <f>E38/$E$67</f>
        <v>2.0797260659323601E-2</v>
      </c>
      <c r="H38" s="15">
        <f>E38-E39</f>
        <v>-3.5500000000000043</v>
      </c>
    </row>
    <row r="39" spans="1:8" x14ac:dyDescent="0.3">
      <c r="A39" s="1" t="s">
        <v>10</v>
      </c>
      <c r="B39" s="4">
        <v>4.22</v>
      </c>
      <c r="C39" s="4">
        <v>4.42</v>
      </c>
      <c r="D39" s="4">
        <v>37.79</v>
      </c>
      <c r="E39" s="4">
        <f t="shared" si="0"/>
        <v>46.43</v>
      </c>
      <c r="F39" s="22"/>
      <c r="G39" s="1"/>
      <c r="H39" s="1"/>
    </row>
    <row r="40" spans="1:8" x14ac:dyDescent="0.3">
      <c r="A40" s="1" t="s">
        <v>28</v>
      </c>
      <c r="B40" s="4">
        <v>0</v>
      </c>
      <c r="C40" s="4">
        <v>0</v>
      </c>
      <c r="D40" s="4">
        <v>7.09</v>
      </c>
      <c r="E40" s="4">
        <f t="shared" si="0"/>
        <v>7.09</v>
      </c>
      <c r="F40" s="9">
        <f>E40/E41-1</f>
        <v>-0.26604554865424435</v>
      </c>
      <c r="G40" s="10">
        <f>E40/$E$67</f>
        <v>3.4387261677846165E-3</v>
      </c>
      <c r="H40" s="15">
        <f>E40-E41</f>
        <v>-2.5700000000000003</v>
      </c>
    </row>
    <row r="41" spans="1:8" x14ac:dyDescent="0.3">
      <c r="A41" s="1" t="s">
        <v>10</v>
      </c>
      <c r="B41" s="4">
        <v>0</v>
      </c>
      <c r="C41" s="4">
        <v>0</v>
      </c>
      <c r="D41" s="4">
        <v>9.66</v>
      </c>
      <c r="E41" s="4">
        <f t="shared" si="0"/>
        <v>9.66</v>
      </c>
      <c r="F41" s="22"/>
      <c r="G41" s="1"/>
      <c r="H41" s="1"/>
    </row>
    <row r="42" spans="1:8" x14ac:dyDescent="0.3">
      <c r="A42" s="1" t="s">
        <v>29</v>
      </c>
      <c r="B42" s="4">
        <v>0.05</v>
      </c>
      <c r="C42" s="4">
        <v>86.47</v>
      </c>
      <c r="D42" s="4">
        <v>137.61000000000001</v>
      </c>
      <c r="E42" s="4">
        <f t="shared" si="0"/>
        <v>224.13</v>
      </c>
      <c r="F42" s="9">
        <f>E42/E43-1</f>
        <v>0.20968264248704682</v>
      </c>
      <c r="G42" s="10">
        <f>E42/$E$67</f>
        <v>0.10870545782589085</v>
      </c>
      <c r="H42" s="15">
        <f>E42-E43</f>
        <v>38.850000000000023</v>
      </c>
    </row>
    <row r="43" spans="1:8" x14ac:dyDescent="0.3">
      <c r="A43" s="1" t="s">
        <v>10</v>
      </c>
      <c r="B43" s="4">
        <v>-0.02</v>
      </c>
      <c r="C43" s="4">
        <v>54.48</v>
      </c>
      <c r="D43" s="4">
        <v>130.82</v>
      </c>
      <c r="E43" s="4">
        <f t="shared" si="0"/>
        <v>185.27999999999997</v>
      </c>
      <c r="F43" s="22"/>
      <c r="G43" s="1"/>
      <c r="H43" s="1"/>
    </row>
    <row r="44" spans="1:8" x14ac:dyDescent="0.3">
      <c r="A44" s="1" t="s">
        <v>30</v>
      </c>
      <c r="B44" s="4">
        <v>0</v>
      </c>
      <c r="C44" s="4">
        <v>12.43</v>
      </c>
      <c r="D44" s="4">
        <v>417.51</v>
      </c>
      <c r="E44" s="4">
        <f t="shared" si="0"/>
        <v>429.94</v>
      </c>
      <c r="F44" s="9">
        <f>E44/E45-1</f>
        <v>6.1685104701698856E-2</v>
      </c>
      <c r="G44" s="10">
        <f>E44/$E$67</f>
        <v>0.20852551884024231</v>
      </c>
      <c r="H44" s="15">
        <f>E44-E45</f>
        <v>24.979999999999961</v>
      </c>
    </row>
    <row r="45" spans="1:8" x14ac:dyDescent="0.3">
      <c r="A45" s="1" t="s">
        <v>10</v>
      </c>
      <c r="B45" s="4">
        <v>0</v>
      </c>
      <c r="C45" s="4">
        <v>59.23</v>
      </c>
      <c r="D45" s="4">
        <v>345.73</v>
      </c>
      <c r="E45" s="4">
        <f t="shared" si="0"/>
        <v>404.96000000000004</v>
      </c>
      <c r="F45" s="22"/>
      <c r="G45" s="1"/>
      <c r="H45" s="1"/>
    </row>
    <row r="46" spans="1:8" x14ac:dyDescent="0.3">
      <c r="A46" s="1" t="s">
        <v>31</v>
      </c>
      <c r="B46" s="4">
        <v>0.34</v>
      </c>
      <c r="C46" s="4">
        <v>0</v>
      </c>
      <c r="D46" s="4">
        <v>86.67</v>
      </c>
      <c r="E46" s="4">
        <f t="shared" si="0"/>
        <v>87.01</v>
      </c>
      <c r="F46" s="9">
        <f>E46/E47-1</f>
        <v>8.9258888332498731E-2</v>
      </c>
      <c r="G46" s="10">
        <f>E46/$E$67</f>
        <v>4.2200784747382161E-2</v>
      </c>
      <c r="H46" s="15">
        <f>E46-E47</f>
        <v>7.1299999999999955</v>
      </c>
    </row>
    <row r="47" spans="1:8" x14ac:dyDescent="0.3">
      <c r="A47" s="1" t="s">
        <v>10</v>
      </c>
      <c r="B47" s="4">
        <v>14.48</v>
      </c>
      <c r="C47" s="4">
        <v>0</v>
      </c>
      <c r="D47" s="4">
        <v>65.400000000000006</v>
      </c>
      <c r="E47" s="4">
        <f t="shared" si="0"/>
        <v>79.88000000000001</v>
      </c>
      <c r="F47" s="22"/>
      <c r="G47" s="1"/>
      <c r="H47" s="1"/>
    </row>
    <row r="48" spans="1:8" x14ac:dyDescent="0.3">
      <c r="A48" s="1" t="s">
        <v>32</v>
      </c>
      <c r="B48" s="4">
        <v>0</v>
      </c>
      <c r="C48" s="4">
        <v>0</v>
      </c>
      <c r="D48" s="4">
        <v>136.03</v>
      </c>
      <c r="E48" s="4">
        <f t="shared" si="0"/>
        <v>136.03</v>
      </c>
      <c r="F48" s="9">
        <f>E48/E49-1</f>
        <v>0.10396039603960405</v>
      </c>
      <c r="G48" s="10">
        <f>E48/$E$67</f>
        <v>6.5976011368651818E-2</v>
      </c>
      <c r="H48" s="1">
        <v>12.81</v>
      </c>
    </row>
    <row r="49" spans="1:12" x14ac:dyDescent="0.3">
      <c r="A49" s="1" t="s">
        <v>10</v>
      </c>
      <c r="B49" s="4">
        <v>0</v>
      </c>
      <c r="C49" s="4">
        <v>0</v>
      </c>
      <c r="D49" s="4">
        <v>123.22</v>
      </c>
      <c r="E49" s="4">
        <f t="shared" si="0"/>
        <v>123.22</v>
      </c>
      <c r="F49" s="22"/>
      <c r="G49" s="1"/>
      <c r="H49" s="1"/>
    </row>
    <row r="50" spans="1:12" x14ac:dyDescent="0.3">
      <c r="A50" s="1" t="s">
        <v>33</v>
      </c>
      <c r="B50" s="4">
        <v>0</v>
      </c>
      <c r="C50" s="4">
        <v>4.1900000000000004</v>
      </c>
      <c r="D50" s="4">
        <v>31.79</v>
      </c>
      <c r="E50" s="4">
        <f t="shared" si="0"/>
        <v>35.979999999999997</v>
      </c>
      <c r="F50" s="9">
        <f>E50/E51-1</f>
        <v>1.0773672055427248</v>
      </c>
      <c r="G50" s="10">
        <f>E50/$E$67</f>
        <v>1.7450686532706698E-2</v>
      </c>
      <c r="H50" s="15">
        <f>E50-E51</f>
        <v>18.659999999999997</v>
      </c>
    </row>
    <row r="51" spans="1:12" x14ac:dyDescent="0.3">
      <c r="A51" s="1" t="s">
        <v>10</v>
      </c>
      <c r="B51" s="4">
        <v>0</v>
      </c>
      <c r="C51" s="4">
        <v>3.51</v>
      </c>
      <c r="D51" s="4">
        <v>13.81</v>
      </c>
      <c r="E51" s="4">
        <f t="shared" si="0"/>
        <v>17.32</v>
      </c>
      <c r="F51" s="22"/>
      <c r="G51" s="1"/>
      <c r="H51" s="1"/>
    </row>
    <row r="52" spans="1:12" x14ac:dyDescent="0.3">
      <c r="A52" s="1" t="s">
        <v>34</v>
      </c>
      <c r="B52" s="4">
        <v>0</v>
      </c>
      <c r="C52" s="4">
        <v>0</v>
      </c>
      <c r="D52" s="4">
        <v>19.920000000000002</v>
      </c>
      <c r="E52" s="4">
        <f t="shared" si="0"/>
        <v>19.920000000000002</v>
      </c>
      <c r="F52" s="9">
        <f>E52/E53-1</f>
        <v>5.7755102040816331</v>
      </c>
      <c r="G52" s="10">
        <f>E52/$E$67</f>
        <v>9.6614140003201086E-3</v>
      </c>
      <c r="H52" s="15">
        <f>E52-E53</f>
        <v>16.98</v>
      </c>
    </row>
    <row r="53" spans="1:12" x14ac:dyDescent="0.3">
      <c r="A53" s="1" t="s">
        <v>10</v>
      </c>
      <c r="B53" s="4">
        <v>0</v>
      </c>
      <c r="C53" s="4">
        <v>0</v>
      </c>
      <c r="D53" s="4">
        <v>2.94</v>
      </c>
      <c r="E53" s="4">
        <f t="shared" si="0"/>
        <v>2.94</v>
      </c>
      <c r="F53" s="22"/>
      <c r="G53" s="1"/>
      <c r="H53" s="1"/>
    </row>
    <row r="54" spans="1:12" x14ac:dyDescent="0.3">
      <c r="A54" s="1" t="s">
        <v>35</v>
      </c>
      <c r="B54" s="4">
        <v>0</v>
      </c>
      <c r="C54" s="4">
        <v>0</v>
      </c>
      <c r="D54" s="4">
        <v>10.72</v>
      </c>
      <c r="E54" s="4">
        <f t="shared" si="0"/>
        <v>10.72</v>
      </c>
      <c r="F54" s="9">
        <f>E54/E55-1</f>
        <v>0.7748344370860929</v>
      </c>
      <c r="G54" s="10">
        <f>E54/$E$67</f>
        <v>5.199315164830901E-3</v>
      </c>
      <c r="H54" s="15">
        <f>E54-E55</f>
        <v>4.6800000000000006</v>
      </c>
    </row>
    <row r="55" spans="1:12" x14ac:dyDescent="0.3">
      <c r="A55" s="1" t="s">
        <v>10</v>
      </c>
      <c r="B55" s="4">
        <v>0</v>
      </c>
      <c r="C55" s="4">
        <v>0</v>
      </c>
      <c r="D55" s="4">
        <v>6.04</v>
      </c>
      <c r="E55" s="4">
        <f t="shared" si="0"/>
        <v>6.04</v>
      </c>
      <c r="F55" s="1"/>
      <c r="G55" s="1"/>
      <c r="H55" s="1"/>
    </row>
    <row r="56" spans="1:12" x14ac:dyDescent="0.3">
      <c r="A56" s="3" t="s">
        <v>36</v>
      </c>
      <c r="B56" s="5">
        <f>SUM(B4+B6+B8+B10+B12+B14+B16+B18+B20+B22+B24+B26+B28+B30+B32+B34+B36+B38+B40+B42+B44+B46+B48+B50+B52+B54)</f>
        <v>97.79</v>
      </c>
      <c r="C56" s="5">
        <f t="shared" ref="C56:E56" si="1">SUM(C4+C6+C8+C10+C12+C14+C16+C18+C20+C22+C24+C26+C28+C30+C32+C34+C36+C38+C40+C42+C44+C46+C48+C50+C52+C54)</f>
        <v>219.83</v>
      </c>
      <c r="D56" s="5">
        <f t="shared" si="1"/>
        <v>1614.5</v>
      </c>
      <c r="E56" s="5">
        <f t="shared" si="1"/>
        <v>1932.1200000000001</v>
      </c>
      <c r="F56" s="12">
        <f>E56/E57-1</f>
        <v>-8.8588248613155396E-2</v>
      </c>
      <c r="G56" s="12">
        <f>E56/$E$67</f>
        <v>0.93709895674189192</v>
      </c>
      <c r="H56" s="5">
        <f>SUM(H4+H6+H8+H10+H12+H14+H16+H18+H20+H22+H24+H26+H28+H30+H32+H34+H36+H38+H40+H42+H44+H46+H48+H50+H52+H54)</f>
        <v>-187.80000000000007</v>
      </c>
      <c r="K56" s="25"/>
    </row>
    <row r="57" spans="1:12" x14ac:dyDescent="0.3">
      <c r="A57" s="1" t="s">
        <v>37</v>
      </c>
      <c r="B57" s="4">
        <f>SUM(B5+B7+B9+B11+B13+B15+B17+B19+B21+B23+B25+B27+B29+B31+B33+B35+B37+B39+B41+B43+B45+B47+B49+B51+B53+B55)</f>
        <v>449.94000000000005</v>
      </c>
      <c r="C57" s="4">
        <f t="shared" ref="C57:E57" si="2">SUM(C5+C7+C9+C11+C13+C15+C17+C19+C21+C23+C25+C27+C29+C31+C33+C35+C37+C39+C41+C43+C45+C47+C49+C51+C53+C55)</f>
        <v>197.08999999999997</v>
      </c>
      <c r="D57" s="4">
        <f t="shared" si="2"/>
        <v>1472.89</v>
      </c>
      <c r="E57" s="4">
        <f t="shared" si="2"/>
        <v>2119.9200000000005</v>
      </c>
      <c r="F57" s="1"/>
      <c r="G57" s="1"/>
      <c r="H57" s="1"/>
    </row>
    <row r="58" spans="1:12" x14ac:dyDescent="0.3">
      <c r="A58" s="1" t="s">
        <v>38</v>
      </c>
      <c r="B58" s="14">
        <f>B56/B57-1</f>
        <v>-0.78265991021025028</v>
      </c>
      <c r="C58" s="14">
        <f t="shared" ref="C58:E58" si="3">C56/C57-1</f>
        <v>0.11537876097214483</v>
      </c>
      <c r="D58" s="14">
        <f t="shared" si="3"/>
        <v>9.6144314918289897E-2</v>
      </c>
      <c r="E58" s="14">
        <f t="shared" si="3"/>
        <v>-8.8588248613155396E-2</v>
      </c>
      <c r="F58" s="1"/>
      <c r="G58" s="1"/>
      <c r="H58" s="1"/>
    </row>
    <row r="59" spans="1:12" x14ac:dyDescent="0.3">
      <c r="A59" s="3" t="s">
        <v>58</v>
      </c>
      <c r="B59" s="1"/>
      <c r="C59" s="1"/>
      <c r="D59" s="1"/>
      <c r="E59" s="1"/>
      <c r="F59" s="1"/>
      <c r="G59" s="1"/>
      <c r="H59" s="1"/>
    </row>
    <row r="60" spans="1:12" x14ac:dyDescent="0.3">
      <c r="A60" s="1" t="s">
        <v>59</v>
      </c>
      <c r="B60" s="4">
        <v>-97</v>
      </c>
      <c r="C60" s="4">
        <v>0</v>
      </c>
      <c r="D60" s="4">
        <v>7.53</v>
      </c>
      <c r="E60" s="4">
        <f t="shared" ref="E60:E63" si="4">SUM(B60:D60)</f>
        <v>-89.47</v>
      </c>
      <c r="F60" s="10">
        <f>E60/E61-1</f>
        <v>-8.6798283261802585</v>
      </c>
      <c r="G60" s="10">
        <f>E60/$E$67</f>
        <v>-4.3393911175132527E-2</v>
      </c>
      <c r="H60" s="1">
        <v>-101.12</v>
      </c>
    </row>
    <row r="61" spans="1:12" x14ac:dyDescent="0.3">
      <c r="A61" s="1" t="s">
        <v>10</v>
      </c>
      <c r="B61" s="4">
        <v>10.78</v>
      </c>
      <c r="C61" s="4">
        <v>0</v>
      </c>
      <c r="D61" s="4">
        <v>0.87</v>
      </c>
      <c r="E61" s="4">
        <f t="shared" si="4"/>
        <v>11.649999999999999</v>
      </c>
      <c r="F61" s="1"/>
      <c r="G61" s="1"/>
      <c r="H61" s="1"/>
    </row>
    <row r="62" spans="1:12" x14ac:dyDescent="0.3">
      <c r="A62" s="1" t="s">
        <v>60</v>
      </c>
      <c r="B62" s="4">
        <v>0</v>
      </c>
      <c r="C62" s="4">
        <v>219.16</v>
      </c>
      <c r="D62" s="4">
        <v>0</v>
      </c>
      <c r="E62" s="4">
        <f t="shared" si="4"/>
        <v>219.16</v>
      </c>
      <c r="F62" s="10">
        <f>E62/E63-1</f>
        <v>0.116681952511974</v>
      </c>
      <c r="G62" s="10">
        <f>E62/$E$67</f>
        <v>0.1062949544332407</v>
      </c>
      <c r="H62" s="1">
        <v>22.9</v>
      </c>
      <c r="L62" s="16"/>
    </row>
    <row r="63" spans="1:12" x14ac:dyDescent="0.3">
      <c r="A63" s="1" t="s">
        <v>10</v>
      </c>
      <c r="B63" s="4">
        <v>0</v>
      </c>
      <c r="C63" s="4">
        <v>196.26</v>
      </c>
      <c r="D63" s="4">
        <v>0</v>
      </c>
      <c r="E63" s="4">
        <f t="shared" si="4"/>
        <v>196.26</v>
      </c>
      <c r="F63" s="1"/>
      <c r="G63" s="1"/>
      <c r="H63" s="1"/>
    </row>
    <row r="64" spans="1:12" x14ac:dyDescent="0.3">
      <c r="A64" s="3" t="s">
        <v>61</v>
      </c>
      <c r="B64" s="5">
        <f>B60+B62</f>
        <v>-97</v>
      </c>
      <c r="C64" s="5">
        <f>C60+C62</f>
        <v>219.16</v>
      </c>
      <c r="D64" s="5">
        <f>D60+D62</f>
        <v>7.53</v>
      </c>
      <c r="E64" s="5">
        <f>E60+E62</f>
        <v>129.69</v>
      </c>
      <c r="F64" s="12">
        <f>E64/E65-1</f>
        <v>-0.37622048001539132</v>
      </c>
      <c r="G64" s="12">
        <f>E64/$E$67</f>
        <v>6.2901043258108164E-2</v>
      </c>
      <c r="H64" s="5">
        <f>H60+H62</f>
        <v>-78.22</v>
      </c>
    </row>
    <row r="65" spans="1:11" x14ac:dyDescent="0.3">
      <c r="A65" s="1" t="s">
        <v>37</v>
      </c>
      <c r="B65" s="4">
        <v>10.78</v>
      </c>
      <c r="C65" s="4">
        <v>196.26</v>
      </c>
      <c r="D65" s="4">
        <v>0.87</v>
      </c>
      <c r="E65" s="4">
        <v>207.91</v>
      </c>
      <c r="F65" s="1"/>
      <c r="G65" s="1"/>
      <c r="H65" s="1"/>
    </row>
    <row r="66" spans="1:11" x14ac:dyDescent="0.3">
      <c r="A66" s="1" t="s">
        <v>38</v>
      </c>
      <c r="B66" s="10">
        <f>B64/B65-1</f>
        <v>-9.9981447124304275</v>
      </c>
      <c r="C66" s="10">
        <f t="shared" ref="C66:E66" si="5">C64/C65-1</f>
        <v>0.116681952511974</v>
      </c>
      <c r="D66" s="10">
        <f t="shared" si="5"/>
        <v>7.6551724137931032</v>
      </c>
      <c r="E66" s="10">
        <f t="shared" si="5"/>
        <v>-0.37622048001539132</v>
      </c>
      <c r="F66" s="1"/>
      <c r="G66" s="1"/>
      <c r="H66" s="1"/>
    </row>
    <row r="67" spans="1:11" x14ac:dyDescent="0.3">
      <c r="A67" s="3" t="s">
        <v>48</v>
      </c>
      <c r="B67" s="11">
        <f>SUM(B56+B64)</f>
        <v>0.79000000000000625</v>
      </c>
      <c r="C67" s="11">
        <f t="shared" ref="C67:E67" si="6">SUM(C56+C64)</f>
        <v>438.99</v>
      </c>
      <c r="D67" s="11">
        <f t="shared" si="6"/>
        <v>1622.03</v>
      </c>
      <c r="E67" s="11">
        <f t="shared" si="6"/>
        <v>2061.81</v>
      </c>
      <c r="F67" s="12">
        <f>E67/E68-1</f>
        <v>-0.11427810450075837</v>
      </c>
      <c r="G67" s="12">
        <f>E67/$E$67</f>
        <v>1</v>
      </c>
      <c r="H67" s="11">
        <f t="shared" ref="H67" si="7">SUM(H56+H64)</f>
        <v>-266.0200000000001</v>
      </c>
      <c r="K67" s="16"/>
    </row>
    <row r="68" spans="1:11" x14ac:dyDescent="0.3">
      <c r="A68" s="1" t="s">
        <v>37</v>
      </c>
      <c r="B68" s="15">
        <f>B65+B57</f>
        <v>460.72</v>
      </c>
      <c r="C68" s="15">
        <f t="shared" ref="C68:E68" si="8">C65+C57</f>
        <v>393.34999999999997</v>
      </c>
      <c r="D68" s="15">
        <f t="shared" si="8"/>
        <v>1473.76</v>
      </c>
      <c r="E68" s="15">
        <f t="shared" si="8"/>
        <v>2327.8300000000004</v>
      </c>
      <c r="F68" s="1"/>
      <c r="G68" s="1"/>
      <c r="H68" s="1"/>
    </row>
    <row r="69" spans="1:11" x14ac:dyDescent="0.3">
      <c r="A69" s="1" t="s">
        <v>38</v>
      </c>
      <c r="B69" s="19">
        <f>B67/B68-1</f>
        <v>-0.99828529258551835</v>
      </c>
      <c r="C69" s="19">
        <f t="shared" ref="C69:E69" si="9">C67/C68-1</f>
        <v>0.11602898182280419</v>
      </c>
      <c r="D69" s="19">
        <f t="shared" si="9"/>
        <v>0.10060661165997176</v>
      </c>
      <c r="E69" s="19">
        <f t="shared" si="9"/>
        <v>-0.11427810450075837</v>
      </c>
      <c r="F69" s="13"/>
      <c r="G69" s="13"/>
      <c r="H69" s="13"/>
    </row>
    <row r="70" spans="1:11" x14ac:dyDescent="0.3">
      <c r="A70" s="1" t="s">
        <v>49</v>
      </c>
      <c r="B70" s="10">
        <f>B67/$E$67</f>
        <v>3.8315848696048922E-4</v>
      </c>
      <c r="C70" s="10">
        <f>C67/$E$67</f>
        <v>0.21291486606428334</v>
      </c>
      <c r="D70" s="10">
        <f>D67/$E$67</f>
        <v>0.7867019754487562</v>
      </c>
      <c r="E70" s="10">
        <f>E67/$E$67</f>
        <v>1</v>
      </c>
      <c r="F70" s="13"/>
      <c r="G70" s="13"/>
      <c r="H70" s="13"/>
    </row>
    <row r="71" spans="1:11" x14ac:dyDescent="0.3">
      <c r="A71" s="1" t="s">
        <v>50</v>
      </c>
      <c r="B71" s="10">
        <f>B68/$E$68</f>
        <v>0.19791823286064703</v>
      </c>
      <c r="C71" s="10">
        <f t="shared" ref="C71:E71" si="10">C68/$E$68</f>
        <v>0.16897711602651391</v>
      </c>
      <c r="D71" s="10">
        <f t="shared" si="10"/>
        <v>0.63310465111283887</v>
      </c>
      <c r="E71" s="10">
        <f t="shared" si="10"/>
        <v>1</v>
      </c>
      <c r="F71" s="13"/>
      <c r="G71" s="13"/>
      <c r="H71" s="13"/>
    </row>
    <row r="73" spans="1:11" ht="78" customHeight="1" x14ac:dyDescent="0.3">
      <c r="A73" s="27" t="s">
        <v>76</v>
      </c>
      <c r="B73" s="27"/>
      <c r="C73" s="27"/>
      <c r="D73" s="27"/>
      <c r="E73" s="27"/>
      <c r="F73" s="27"/>
      <c r="G73" s="27"/>
      <c r="H73" s="27"/>
      <c r="I73" s="27"/>
    </row>
  </sheetData>
  <mergeCells count="2">
    <mergeCell ref="A1:H1"/>
    <mergeCell ref="A73:I7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91"/>
  <sheetViews>
    <sheetView tabSelected="1" workbookViewId="0">
      <selection activeCell="K2" sqref="K2"/>
    </sheetView>
  </sheetViews>
  <sheetFormatPr defaultRowHeight="14.4" x14ac:dyDescent="0.3"/>
  <cols>
    <col min="1" max="1" width="31.109375" customWidth="1"/>
    <col min="2" max="2" width="9.77734375" customWidth="1"/>
    <col min="3" max="4" width="11.21875" customWidth="1"/>
    <col min="5" max="5" width="9.77734375" customWidth="1"/>
    <col min="6" max="6" width="10" customWidth="1"/>
    <col min="7" max="7" width="12.33203125" customWidth="1"/>
    <col min="8" max="8" width="11.33203125" style="38" customWidth="1"/>
    <col min="9" max="9" width="11.88671875" customWidth="1"/>
    <col min="10" max="10" width="11.109375" customWidth="1"/>
    <col min="11" max="11" width="10.109375" customWidth="1"/>
    <col min="12" max="12" width="10.88671875" customWidth="1"/>
    <col min="13" max="13" width="9.33203125" customWidth="1"/>
    <col min="14" max="14" width="10.77734375" customWidth="1"/>
    <col min="15" max="15" width="11.6640625" customWidth="1"/>
    <col min="18" max="18" width="10.88671875" customWidth="1"/>
  </cols>
  <sheetData>
    <row r="1" spans="1:18" ht="33.6" customHeight="1" x14ac:dyDescent="0.3">
      <c r="A1" s="26" t="s">
        <v>77</v>
      </c>
      <c r="B1" s="26"/>
      <c r="C1" s="26"/>
      <c r="D1" s="26"/>
      <c r="E1" s="26"/>
      <c r="F1" s="26"/>
      <c r="G1" s="26"/>
      <c r="H1" s="26"/>
      <c r="I1" s="26"/>
      <c r="J1" s="26"/>
      <c r="K1" s="26"/>
      <c r="L1" s="26"/>
      <c r="M1" s="26"/>
      <c r="N1" s="26"/>
      <c r="O1" s="26"/>
      <c r="P1" s="26"/>
      <c r="Q1" s="26"/>
      <c r="R1" s="26"/>
    </row>
    <row r="2" spans="1:18" ht="42.6" customHeight="1" x14ac:dyDescent="0.3">
      <c r="A2" s="3"/>
      <c r="B2" s="2" t="s">
        <v>62</v>
      </c>
      <c r="C2" s="2" t="s">
        <v>63</v>
      </c>
      <c r="D2" s="2" t="s">
        <v>64</v>
      </c>
      <c r="E2" s="2" t="s">
        <v>65</v>
      </c>
      <c r="F2" s="2" t="s">
        <v>66</v>
      </c>
      <c r="G2" s="2" t="s">
        <v>67</v>
      </c>
      <c r="H2" s="32" t="s">
        <v>68</v>
      </c>
      <c r="I2" s="2" t="s">
        <v>69</v>
      </c>
      <c r="J2" s="2" t="s">
        <v>70</v>
      </c>
      <c r="K2" s="2" t="s">
        <v>71</v>
      </c>
      <c r="L2" s="2" t="s">
        <v>72</v>
      </c>
      <c r="M2" s="2" t="s">
        <v>73</v>
      </c>
      <c r="N2" s="2" t="s">
        <v>74</v>
      </c>
      <c r="O2" s="2" t="s">
        <v>4</v>
      </c>
      <c r="P2" s="2" t="s">
        <v>5</v>
      </c>
      <c r="Q2" s="2" t="s">
        <v>6</v>
      </c>
      <c r="R2" s="2" t="s">
        <v>7</v>
      </c>
    </row>
    <row r="3" spans="1:18" x14ac:dyDescent="0.3">
      <c r="A3" s="3" t="s">
        <v>8</v>
      </c>
      <c r="B3" s="1"/>
      <c r="C3" s="1"/>
      <c r="D3" s="1"/>
      <c r="E3" s="1"/>
      <c r="F3" s="1"/>
      <c r="G3" s="1"/>
      <c r="H3" s="13"/>
      <c r="I3" s="1"/>
      <c r="J3" s="1"/>
      <c r="K3" s="1"/>
      <c r="L3" s="1"/>
      <c r="M3" s="1"/>
      <c r="N3" s="1"/>
      <c r="O3" s="1"/>
      <c r="P3" s="1"/>
      <c r="Q3" s="1"/>
      <c r="R3" s="1"/>
    </row>
    <row r="4" spans="1:18" x14ac:dyDescent="0.3">
      <c r="A4" s="1" t="s">
        <v>9</v>
      </c>
      <c r="B4" s="4">
        <v>-0.01</v>
      </c>
      <c r="C4" s="4">
        <f>D4+E4</f>
        <v>0</v>
      </c>
      <c r="D4" s="4">
        <v>0</v>
      </c>
      <c r="E4" s="4">
        <v>0</v>
      </c>
      <c r="F4" s="4">
        <v>0</v>
      </c>
      <c r="G4" s="4">
        <f>H4+I4</f>
        <v>184.5</v>
      </c>
      <c r="H4" s="21">
        <v>76.099999999999994</v>
      </c>
      <c r="I4" s="4">
        <v>108.4</v>
      </c>
      <c r="J4" s="4">
        <f>'Health Portfolio'!F5</f>
        <v>281.05</v>
      </c>
      <c r="K4" s="4">
        <v>0</v>
      </c>
      <c r="L4" s="4">
        <f>'Liability Portfolio'!F5</f>
        <v>10.68</v>
      </c>
      <c r="M4" s="4">
        <v>4.5</v>
      </c>
      <c r="N4" s="4">
        <f>'Miscellaneous portfolio'!E4</f>
        <v>23.2</v>
      </c>
      <c r="O4" s="15">
        <f>B4+C4+F4+G4+J4+K4+L4+M4+N4</f>
        <v>503.92</v>
      </c>
      <c r="P4" s="9">
        <f>O4/O5-1</f>
        <v>0.36069557703731703</v>
      </c>
      <c r="Q4" s="10">
        <f>O4/$O$85</f>
        <v>8.3138035172641914E-3</v>
      </c>
      <c r="R4" s="15">
        <f>O4-O5</f>
        <v>133.57999999999998</v>
      </c>
    </row>
    <row r="5" spans="1:18" x14ac:dyDescent="0.3">
      <c r="A5" s="1" t="s">
        <v>10</v>
      </c>
      <c r="B5" s="4">
        <v>0</v>
      </c>
      <c r="C5" s="4">
        <f t="shared" ref="C5:C55" si="0">D5+E5</f>
        <v>0</v>
      </c>
      <c r="D5" s="4">
        <v>0</v>
      </c>
      <c r="E5" s="4">
        <v>0</v>
      </c>
      <c r="F5" s="4">
        <v>0</v>
      </c>
      <c r="G5" s="4">
        <f t="shared" ref="G5:G54" si="1">H5+I5</f>
        <v>154.27000000000001</v>
      </c>
      <c r="H5" s="21">
        <v>60.99</v>
      </c>
      <c r="I5" s="4">
        <v>93.28</v>
      </c>
      <c r="J5" s="4">
        <f>'Health Portfolio'!F6</f>
        <v>194.17000000000002</v>
      </c>
      <c r="K5" s="4">
        <v>0</v>
      </c>
      <c r="L5" s="4">
        <f>'Liability Portfolio'!F6</f>
        <v>5.62</v>
      </c>
      <c r="M5" s="4">
        <v>2.7</v>
      </c>
      <c r="N5" s="4">
        <f>'Miscellaneous portfolio'!E5</f>
        <v>13.58</v>
      </c>
      <c r="O5" s="15">
        <f t="shared" ref="O5:O55" si="2">B5+C5+F5+G5+J5+K5+L5+M5+N5</f>
        <v>370.34000000000003</v>
      </c>
      <c r="P5" s="9"/>
      <c r="Q5" s="1"/>
      <c r="R5" s="1"/>
    </row>
    <row r="6" spans="1:18" x14ac:dyDescent="0.3">
      <c r="A6" s="1" t="s">
        <v>11</v>
      </c>
      <c r="B6" s="4">
        <v>747.51</v>
      </c>
      <c r="C6" s="4">
        <f t="shared" si="0"/>
        <v>176.06</v>
      </c>
      <c r="D6" s="4">
        <v>151.15</v>
      </c>
      <c r="E6" s="4">
        <v>24.91</v>
      </c>
      <c r="F6" s="4">
        <v>135.75</v>
      </c>
      <c r="G6" s="4">
        <f t="shared" si="1"/>
        <v>1204.56</v>
      </c>
      <c r="H6" s="21">
        <v>515.83000000000004</v>
      </c>
      <c r="I6" s="4">
        <v>688.73</v>
      </c>
      <c r="J6" s="4">
        <f>'Health Portfolio'!F7</f>
        <v>1268.7</v>
      </c>
      <c r="K6" s="4">
        <v>4.34</v>
      </c>
      <c r="L6" s="4">
        <f>'Liability Portfolio'!F7</f>
        <v>194.55</v>
      </c>
      <c r="M6" s="4">
        <v>42.22</v>
      </c>
      <c r="N6" s="4">
        <f>'Miscellaneous portfolio'!E6</f>
        <v>234.95999999999998</v>
      </c>
      <c r="O6" s="15">
        <f t="shared" si="2"/>
        <v>4008.65</v>
      </c>
      <c r="P6" s="9">
        <f>O6/O7-1</f>
        <v>7.6066765451187512E-2</v>
      </c>
      <c r="Q6" s="10">
        <f>O6/$O$85</f>
        <v>6.6135752638278103E-2</v>
      </c>
      <c r="R6" s="15">
        <f>O6-O7</f>
        <v>283.36999999999989</v>
      </c>
    </row>
    <row r="7" spans="1:18" x14ac:dyDescent="0.3">
      <c r="A7" s="1" t="s">
        <v>10</v>
      </c>
      <c r="B7" s="4">
        <v>1016.69</v>
      </c>
      <c r="C7" s="4">
        <f t="shared" si="0"/>
        <v>101.24</v>
      </c>
      <c r="D7" s="4">
        <v>95.46</v>
      </c>
      <c r="E7" s="4">
        <v>5.78</v>
      </c>
      <c r="F7" s="4">
        <v>88.68</v>
      </c>
      <c r="G7" s="4">
        <f t="shared" si="1"/>
        <v>1103.54</v>
      </c>
      <c r="H7" s="21">
        <v>489.07</v>
      </c>
      <c r="I7" s="4">
        <v>614.47</v>
      </c>
      <c r="J7" s="4">
        <f>'Health Portfolio'!F8</f>
        <v>938.5</v>
      </c>
      <c r="K7" s="4">
        <v>4.32</v>
      </c>
      <c r="L7" s="4">
        <f>'Liability Portfolio'!F8</f>
        <v>198.38</v>
      </c>
      <c r="M7" s="4">
        <v>35.06</v>
      </c>
      <c r="N7" s="4">
        <f>'Miscellaneous portfolio'!E7</f>
        <v>238.87</v>
      </c>
      <c r="O7" s="15">
        <f t="shared" si="2"/>
        <v>3725.28</v>
      </c>
      <c r="P7" s="9"/>
      <c r="Q7" s="1"/>
      <c r="R7" s="1"/>
    </row>
    <row r="8" spans="1:18" x14ac:dyDescent="0.3">
      <c r="A8" s="1" t="s">
        <v>12</v>
      </c>
      <c r="B8" s="4">
        <v>151.53</v>
      </c>
      <c r="C8" s="4">
        <f t="shared" si="0"/>
        <v>80.83</v>
      </c>
      <c r="D8" s="4">
        <v>54.26</v>
      </c>
      <c r="E8" s="4">
        <v>26.57</v>
      </c>
      <c r="F8" s="4">
        <v>10.95</v>
      </c>
      <c r="G8" s="4">
        <f t="shared" si="1"/>
        <v>857.43000000000006</v>
      </c>
      <c r="H8" s="21">
        <v>392.24</v>
      </c>
      <c r="I8" s="4">
        <v>465.19</v>
      </c>
      <c r="J8" s="4">
        <f>'Health Portfolio'!F9</f>
        <v>148.79</v>
      </c>
      <c r="K8" s="4">
        <v>0</v>
      </c>
      <c r="L8" s="4">
        <f>'Liability Portfolio'!F9</f>
        <v>7.37</v>
      </c>
      <c r="M8" s="4">
        <v>48.27</v>
      </c>
      <c r="N8" s="4">
        <f>'Miscellaneous portfolio'!E8</f>
        <v>6.62</v>
      </c>
      <c r="O8" s="15">
        <f t="shared" si="2"/>
        <v>1311.7899999999997</v>
      </c>
      <c r="P8" s="9">
        <f>O8/O9-1</f>
        <v>3.5097963402797916E-2</v>
      </c>
      <c r="Q8" s="10">
        <f>O8/$O$85</f>
        <v>2.164225336543894E-2</v>
      </c>
      <c r="R8" s="15">
        <f>O8-O9</f>
        <v>44.479999999999791</v>
      </c>
    </row>
    <row r="9" spans="1:18" x14ac:dyDescent="0.3">
      <c r="A9" s="1" t="s">
        <v>10</v>
      </c>
      <c r="B9" s="4">
        <v>179.84</v>
      </c>
      <c r="C9" s="4">
        <f t="shared" si="0"/>
        <v>38.24</v>
      </c>
      <c r="D9" s="4">
        <v>33.96</v>
      </c>
      <c r="E9" s="4">
        <v>4.28</v>
      </c>
      <c r="F9" s="4">
        <v>7.64</v>
      </c>
      <c r="G9" s="4">
        <f t="shared" si="1"/>
        <v>798.91</v>
      </c>
      <c r="H9" s="21">
        <v>380.26</v>
      </c>
      <c r="I9" s="4">
        <v>418.65</v>
      </c>
      <c r="J9" s="4">
        <f>'Health Portfolio'!F10</f>
        <v>195.02999999999997</v>
      </c>
      <c r="K9" s="4">
        <v>0</v>
      </c>
      <c r="L9" s="4">
        <f>'Liability Portfolio'!F10</f>
        <v>6.41</v>
      </c>
      <c r="M9" s="4">
        <v>32.68</v>
      </c>
      <c r="N9" s="4">
        <f>'Miscellaneous portfolio'!E9</f>
        <v>8.56</v>
      </c>
      <c r="O9" s="15">
        <f t="shared" si="2"/>
        <v>1267.31</v>
      </c>
      <c r="P9" s="9"/>
      <c r="Q9" s="1"/>
      <c r="R9" s="1"/>
    </row>
    <row r="10" spans="1:18" x14ac:dyDescent="0.3">
      <c r="A10" s="1" t="s">
        <v>13</v>
      </c>
      <c r="B10" s="4">
        <v>119.18</v>
      </c>
      <c r="C10" s="4">
        <f t="shared" si="0"/>
        <v>34.08</v>
      </c>
      <c r="D10" s="4">
        <v>34.08</v>
      </c>
      <c r="E10" s="4">
        <v>0</v>
      </c>
      <c r="F10" s="4">
        <v>19.829999999999998</v>
      </c>
      <c r="G10" s="4">
        <f t="shared" si="1"/>
        <v>323.66999999999996</v>
      </c>
      <c r="H10" s="21">
        <v>177.82</v>
      </c>
      <c r="I10" s="4">
        <v>145.85</v>
      </c>
      <c r="J10" s="4">
        <f>'Health Portfolio'!F11</f>
        <v>246.83</v>
      </c>
      <c r="K10" s="4">
        <v>0</v>
      </c>
      <c r="L10" s="4">
        <f>'Liability Portfolio'!F11</f>
        <v>14.7</v>
      </c>
      <c r="M10" s="4">
        <v>17.309999999999999</v>
      </c>
      <c r="N10" s="4">
        <f>'Miscellaneous portfolio'!E10</f>
        <v>46.39</v>
      </c>
      <c r="O10" s="15">
        <f t="shared" si="2"/>
        <v>821.9899999999999</v>
      </c>
      <c r="P10" s="9">
        <f>O10/O11-1</f>
        <v>-0.13283961557531854</v>
      </c>
      <c r="Q10" s="10">
        <f>O10/$O$85</f>
        <v>1.3561405288847419E-2</v>
      </c>
      <c r="R10" s="15">
        <f>O10-O11</f>
        <v>-125.92000000000019</v>
      </c>
    </row>
    <row r="11" spans="1:18" x14ac:dyDescent="0.3">
      <c r="A11" s="1" t="s">
        <v>10</v>
      </c>
      <c r="B11" s="4">
        <v>235.39</v>
      </c>
      <c r="C11" s="4">
        <f t="shared" si="0"/>
        <v>30.24</v>
      </c>
      <c r="D11" s="4">
        <v>30.24</v>
      </c>
      <c r="E11" s="4">
        <v>0</v>
      </c>
      <c r="F11" s="4">
        <v>18.940000000000001</v>
      </c>
      <c r="G11" s="4">
        <f t="shared" si="1"/>
        <v>290.67999999999995</v>
      </c>
      <c r="H11" s="21">
        <v>134.47999999999999</v>
      </c>
      <c r="I11" s="4">
        <v>156.19999999999999</v>
      </c>
      <c r="J11" s="4">
        <f>'Health Portfolio'!F12</f>
        <v>303.16000000000003</v>
      </c>
      <c r="K11" s="4">
        <v>0</v>
      </c>
      <c r="L11" s="4">
        <f>'Liability Portfolio'!F12</f>
        <v>16.09</v>
      </c>
      <c r="M11" s="4">
        <v>15.8</v>
      </c>
      <c r="N11" s="4">
        <f>'Miscellaneous portfolio'!E11</f>
        <v>37.61</v>
      </c>
      <c r="O11" s="15">
        <f t="shared" si="2"/>
        <v>947.91000000000008</v>
      </c>
      <c r="P11" s="9"/>
      <c r="Q11" s="1"/>
      <c r="R11" s="1"/>
    </row>
    <row r="12" spans="1:18" x14ac:dyDescent="0.3">
      <c r="A12" s="1" t="s">
        <v>14</v>
      </c>
      <c r="B12" s="21">
        <v>148.34</v>
      </c>
      <c r="C12" s="4">
        <f t="shared" si="0"/>
        <v>30.75</v>
      </c>
      <c r="D12" s="21">
        <v>30.75</v>
      </c>
      <c r="E12" s="21">
        <v>0</v>
      </c>
      <c r="F12" s="21">
        <v>48.34</v>
      </c>
      <c r="G12" s="4">
        <f t="shared" si="1"/>
        <v>987.07999999999993</v>
      </c>
      <c r="H12" s="21">
        <v>350.32</v>
      </c>
      <c r="I12" s="21">
        <v>636.76</v>
      </c>
      <c r="J12" s="4">
        <f>'Health Portfolio'!F13</f>
        <v>278.75</v>
      </c>
      <c r="K12" s="21">
        <v>0.42</v>
      </c>
      <c r="L12" s="4">
        <f>'Liability Portfolio'!F13</f>
        <v>52.730000000000004</v>
      </c>
      <c r="M12" s="21">
        <v>142.03</v>
      </c>
      <c r="N12" s="4">
        <f>'Miscellaneous portfolio'!E12</f>
        <v>38.770000000000003</v>
      </c>
      <c r="O12" s="15">
        <f t="shared" si="2"/>
        <v>1727.21</v>
      </c>
      <c r="P12" s="9">
        <f>O12/O13-1</f>
        <v>-2.2402209657061745E-2</v>
      </c>
      <c r="Q12" s="10">
        <f>O12/$O$85</f>
        <v>2.849596081333125E-2</v>
      </c>
      <c r="R12" s="15">
        <f>O12-O13</f>
        <v>-39.580000000000155</v>
      </c>
    </row>
    <row r="13" spans="1:18" x14ac:dyDescent="0.3">
      <c r="A13" s="1" t="s">
        <v>10</v>
      </c>
      <c r="B13" s="21">
        <v>291.39999999999998</v>
      </c>
      <c r="C13" s="4">
        <f t="shared" si="0"/>
        <v>24.03</v>
      </c>
      <c r="D13" s="21">
        <v>24.01</v>
      </c>
      <c r="E13" s="21">
        <v>0.02</v>
      </c>
      <c r="F13" s="21">
        <v>31.88</v>
      </c>
      <c r="G13" s="4">
        <f t="shared" si="1"/>
        <v>961.98</v>
      </c>
      <c r="H13" s="21">
        <v>354.33</v>
      </c>
      <c r="I13" s="21">
        <v>607.65</v>
      </c>
      <c r="J13" s="4">
        <f>'Health Portfolio'!F14</f>
        <v>257.87</v>
      </c>
      <c r="K13" s="21">
        <v>0.44</v>
      </c>
      <c r="L13" s="4">
        <f>'Liability Portfolio'!F14</f>
        <v>61.92</v>
      </c>
      <c r="M13" s="21">
        <v>89.13</v>
      </c>
      <c r="N13" s="4">
        <f>'Miscellaneous portfolio'!E13</f>
        <v>48.14</v>
      </c>
      <c r="O13" s="15">
        <f t="shared" si="2"/>
        <v>1766.7900000000002</v>
      </c>
      <c r="P13" s="19"/>
      <c r="Q13" s="13"/>
      <c r="R13" s="13"/>
    </row>
    <row r="14" spans="1:18" x14ac:dyDescent="0.3">
      <c r="A14" s="1" t="s">
        <v>15</v>
      </c>
      <c r="B14" s="4">
        <v>449.69</v>
      </c>
      <c r="C14" s="4">
        <f t="shared" si="0"/>
        <v>62.96</v>
      </c>
      <c r="D14" s="4">
        <v>60.64</v>
      </c>
      <c r="E14" s="4">
        <v>2.3199999999999998</v>
      </c>
      <c r="F14" s="4">
        <v>73.59</v>
      </c>
      <c r="G14" s="4">
        <f t="shared" si="1"/>
        <v>575.12</v>
      </c>
      <c r="H14" s="21">
        <v>355.09</v>
      </c>
      <c r="I14" s="4">
        <v>220.03</v>
      </c>
      <c r="J14" s="4">
        <f>'Health Portfolio'!F15</f>
        <v>1358.68</v>
      </c>
      <c r="K14" s="4">
        <v>2.88</v>
      </c>
      <c r="L14" s="4">
        <f>'Liability Portfolio'!F15</f>
        <v>187.39999999999998</v>
      </c>
      <c r="M14" s="4">
        <v>157.97999999999999</v>
      </c>
      <c r="N14" s="4">
        <f>'Miscellaneous portfolio'!E14</f>
        <v>94.5</v>
      </c>
      <c r="O14" s="15">
        <f t="shared" si="2"/>
        <v>2962.8</v>
      </c>
      <c r="P14" s="9">
        <f>O14/O15-1</f>
        <v>0.16196437395580854</v>
      </c>
      <c r="Q14" s="10">
        <f>O14/$O$85</f>
        <v>4.8881046715649995E-2</v>
      </c>
      <c r="R14" s="15">
        <f>O14-O15</f>
        <v>412.98</v>
      </c>
    </row>
    <row r="15" spans="1:18" x14ac:dyDescent="0.3">
      <c r="A15" s="1" t="s">
        <v>10</v>
      </c>
      <c r="B15" s="4">
        <v>665.55</v>
      </c>
      <c r="C15" s="4">
        <f t="shared" si="0"/>
        <v>43.08</v>
      </c>
      <c r="D15" s="4">
        <v>41.64</v>
      </c>
      <c r="E15" s="4">
        <v>1.44</v>
      </c>
      <c r="F15" s="4">
        <v>79.7</v>
      </c>
      <c r="G15" s="4">
        <f t="shared" si="1"/>
        <v>379.81</v>
      </c>
      <c r="H15" s="21">
        <v>244.25</v>
      </c>
      <c r="I15" s="4">
        <v>135.56</v>
      </c>
      <c r="J15" s="4">
        <f>'Health Portfolio'!F16</f>
        <v>1022.85</v>
      </c>
      <c r="K15" s="4">
        <v>2.79</v>
      </c>
      <c r="L15" s="4">
        <f>'Liability Portfolio'!F16</f>
        <v>170.32</v>
      </c>
      <c r="M15" s="4">
        <v>113.14</v>
      </c>
      <c r="N15" s="4">
        <f>'Miscellaneous portfolio'!E15</f>
        <v>72.58</v>
      </c>
      <c r="O15" s="15">
        <f t="shared" si="2"/>
        <v>2549.8200000000002</v>
      </c>
      <c r="P15" s="9"/>
      <c r="Q15" s="1"/>
      <c r="R15" s="1"/>
    </row>
    <row r="16" spans="1:18" x14ac:dyDescent="0.3">
      <c r="A16" s="1" t="s">
        <v>16</v>
      </c>
      <c r="B16" s="4">
        <v>772.87</v>
      </c>
      <c r="C16" s="4">
        <f t="shared" si="0"/>
        <v>286.76</v>
      </c>
      <c r="D16" s="4">
        <v>254.39</v>
      </c>
      <c r="E16" s="4">
        <v>32.369999999999997</v>
      </c>
      <c r="F16" s="4">
        <v>233.22</v>
      </c>
      <c r="G16" s="4">
        <f t="shared" si="1"/>
        <v>1865.99</v>
      </c>
      <c r="H16" s="21">
        <v>937.63</v>
      </c>
      <c r="I16" s="4">
        <v>928.36</v>
      </c>
      <c r="J16" s="4">
        <f>'Health Portfolio'!F17</f>
        <v>2371.21</v>
      </c>
      <c r="K16" s="4">
        <v>24.51</v>
      </c>
      <c r="L16" s="4">
        <f>'Liability Portfolio'!F17</f>
        <v>224.11</v>
      </c>
      <c r="M16" s="4">
        <v>117.85</v>
      </c>
      <c r="N16" s="4">
        <f>'Miscellaneous portfolio'!E16</f>
        <v>162.51999999999998</v>
      </c>
      <c r="O16" s="15">
        <f t="shared" si="2"/>
        <v>6059.0400000000009</v>
      </c>
      <c r="P16" s="9">
        <f>O16/O17-1</f>
        <v>5.42136077738824E-2</v>
      </c>
      <c r="Q16" s="10">
        <f>O16/$O$85</f>
        <v>9.9963621335220729E-2</v>
      </c>
      <c r="R16" s="15">
        <f>O16-O17</f>
        <v>311.59000000000015</v>
      </c>
    </row>
    <row r="17" spans="1:18" x14ac:dyDescent="0.3">
      <c r="A17" s="1" t="s">
        <v>10</v>
      </c>
      <c r="B17" s="4">
        <v>1191.83</v>
      </c>
      <c r="C17" s="4">
        <f t="shared" si="0"/>
        <v>250.8</v>
      </c>
      <c r="D17" s="4">
        <v>220.84</v>
      </c>
      <c r="E17" s="4">
        <v>29.96</v>
      </c>
      <c r="F17" s="4">
        <v>227.5</v>
      </c>
      <c r="G17" s="4">
        <f t="shared" si="1"/>
        <v>1643.78</v>
      </c>
      <c r="H17" s="21">
        <v>853.63</v>
      </c>
      <c r="I17" s="4">
        <v>790.15</v>
      </c>
      <c r="J17" s="4">
        <f>'Health Portfolio'!F18</f>
        <v>1914.19</v>
      </c>
      <c r="K17" s="4">
        <v>24.3</v>
      </c>
      <c r="L17" s="4">
        <f>'Liability Portfolio'!F18</f>
        <v>246.89</v>
      </c>
      <c r="M17" s="4">
        <v>89.57</v>
      </c>
      <c r="N17" s="4">
        <f>'Miscellaneous portfolio'!E17</f>
        <v>158.59</v>
      </c>
      <c r="O17" s="15">
        <f t="shared" si="2"/>
        <v>5747.4500000000007</v>
      </c>
      <c r="P17" s="9"/>
      <c r="Q17" s="1"/>
      <c r="R17" s="1"/>
    </row>
    <row r="18" spans="1:18" x14ac:dyDescent="0.3">
      <c r="A18" s="1" t="s">
        <v>17</v>
      </c>
      <c r="B18" s="4">
        <v>232.63</v>
      </c>
      <c r="C18" s="4">
        <f t="shared" si="0"/>
        <v>108.67</v>
      </c>
      <c r="D18" s="4">
        <v>102.03</v>
      </c>
      <c r="E18" s="4">
        <v>6.64</v>
      </c>
      <c r="F18" s="4">
        <v>67.5</v>
      </c>
      <c r="G18" s="4">
        <f t="shared" si="1"/>
        <v>815.8</v>
      </c>
      <c r="H18" s="21">
        <v>417.54</v>
      </c>
      <c r="I18" s="4">
        <v>398.26</v>
      </c>
      <c r="J18" s="4">
        <f>'Health Portfolio'!F19</f>
        <v>199.20999999999998</v>
      </c>
      <c r="K18" s="4">
        <v>0</v>
      </c>
      <c r="L18" s="4">
        <f>'Liability Portfolio'!F19</f>
        <v>68.300000000000011</v>
      </c>
      <c r="M18" s="4">
        <v>17.87</v>
      </c>
      <c r="N18" s="4">
        <f>'Miscellaneous portfolio'!E18</f>
        <v>90.429999999999993</v>
      </c>
      <c r="O18" s="15">
        <f t="shared" si="2"/>
        <v>1600.4099999999999</v>
      </c>
      <c r="P18" s="9">
        <f>O18/O19-1</f>
        <v>0.11128779146471857</v>
      </c>
      <c r="Q18" s="10">
        <f>O18/$O$85</f>
        <v>2.6403981360265085E-2</v>
      </c>
      <c r="R18" s="15">
        <f>O18-O19</f>
        <v>160.26999999999975</v>
      </c>
    </row>
    <row r="19" spans="1:18" x14ac:dyDescent="0.3">
      <c r="A19" s="1" t="s">
        <v>10</v>
      </c>
      <c r="B19" s="4">
        <v>331.01</v>
      </c>
      <c r="C19" s="4">
        <f t="shared" si="0"/>
        <v>83.07</v>
      </c>
      <c r="D19" s="4">
        <v>82.94</v>
      </c>
      <c r="E19" s="4">
        <v>0.13</v>
      </c>
      <c r="F19" s="4">
        <v>60.54</v>
      </c>
      <c r="G19" s="4">
        <f t="shared" si="1"/>
        <v>614.19000000000005</v>
      </c>
      <c r="H19" s="21">
        <v>311.08999999999997</v>
      </c>
      <c r="I19" s="4">
        <v>303.10000000000002</v>
      </c>
      <c r="J19" s="4">
        <f>'Health Portfolio'!F20</f>
        <v>150.95999999999998</v>
      </c>
      <c r="K19" s="4">
        <v>0</v>
      </c>
      <c r="L19" s="4">
        <f>'Liability Portfolio'!F20</f>
        <v>55.79</v>
      </c>
      <c r="M19" s="4">
        <v>19.68</v>
      </c>
      <c r="N19" s="4">
        <f>'Miscellaneous portfolio'!E19</f>
        <v>124.89999999999999</v>
      </c>
      <c r="O19" s="15">
        <f t="shared" si="2"/>
        <v>1440.14</v>
      </c>
      <c r="P19" s="9"/>
      <c r="Q19" s="1"/>
      <c r="R19" s="1"/>
    </row>
    <row r="20" spans="1:18" x14ac:dyDescent="0.3">
      <c r="A20" s="1" t="s">
        <v>18</v>
      </c>
      <c r="B20" s="4">
        <v>373.42</v>
      </c>
      <c r="C20" s="4">
        <f t="shared" si="0"/>
        <v>55.96</v>
      </c>
      <c r="D20" s="4">
        <v>55.86</v>
      </c>
      <c r="E20" s="4">
        <v>0.1</v>
      </c>
      <c r="F20" s="4">
        <v>111.68</v>
      </c>
      <c r="G20" s="4">
        <f t="shared" si="1"/>
        <v>607.16000000000008</v>
      </c>
      <c r="H20" s="21">
        <v>312.81</v>
      </c>
      <c r="I20" s="4">
        <v>294.35000000000002</v>
      </c>
      <c r="J20" s="4">
        <f>'Health Portfolio'!F21</f>
        <v>937.26</v>
      </c>
      <c r="K20" s="4">
        <v>0.33</v>
      </c>
      <c r="L20" s="4">
        <f>'Liability Portfolio'!F21</f>
        <v>22.99</v>
      </c>
      <c r="M20" s="4">
        <v>41.2</v>
      </c>
      <c r="N20" s="4">
        <f>'Miscellaneous portfolio'!E20</f>
        <v>97.95</v>
      </c>
      <c r="O20" s="15">
        <f t="shared" si="2"/>
        <v>2247.9499999999994</v>
      </c>
      <c r="P20" s="9">
        <f>O20/O21-1</f>
        <v>-3.9998120950970106E-2</v>
      </c>
      <c r="Q20" s="10">
        <f>O20/$O$85</f>
        <v>3.7087265075079444E-2</v>
      </c>
      <c r="R20" s="15">
        <f>O20-O21</f>
        <v>-93.660000000001219</v>
      </c>
    </row>
    <row r="21" spans="1:18" x14ac:dyDescent="0.3">
      <c r="A21" s="1" t="s">
        <v>10</v>
      </c>
      <c r="B21" s="4">
        <v>608.96</v>
      </c>
      <c r="C21" s="4">
        <f t="shared" si="0"/>
        <v>44.75</v>
      </c>
      <c r="D21" s="4">
        <v>43.18</v>
      </c>
      <c r="E21" s="4">
        <v>1.57</v>
      </c>
      <c r="F21" s="4">
        <v>121.2</v>
      </c>
      <c r="G21" s="4">
        <f t="shared" si="1"/>
        <v>620.96</v>
      </c>
      <c r="H21" s="21">
        <v>286.2</v>
      </c>
      <c r="I21" s="4">
        <v>334.76</v>
      </c>
      <c r="J21" s="4">
        <f>'Health Portfolio'!F22</f>
        <v>755.04000000000008</v>
      </c>
      <c r="K21" s="4">
        <v>0.3</v>
      </c>
      <c r="L21" s="4">
        <f>'Liability Portfolio'!F22</f>
        <v>28.83</v>
      </c>
      <c r="M21" s="4">
        <v>67.06</v>
      </c>
      <c r="N21" s="4">
        <f>'Miscellaneous portfolio'!E21</f>
        <v>94.51</v>
      </c>
      <c r="O21" s="15">
        <f t="shared" si="2"/>
        <v>2341.6100000000006</v>
      </c>
      <c r="P21" s="9"/>
      <c r="Q21" s="1"/>
      <c r="R21" s="1"/>
    </row>
    <row r="22" spans="1:18" x14ac:dyDescent="0.3">
      <c r="A22" s="1" t="s">
        <v>19</v>
      </c>
      <c r="B22" s="4">
        <v>0</v>
      </c>
      <c r="C22" s="4">
        <f t="shared" si="0"/>
        <v>0</v>
      </c>
      <c r="D22" s="4">
        <v>0</v>
      </c>
      <c r="E22" s="4">
        <v>0</v>
      </c>
      <c r="F22" s="4">
        <v>0</v>
      </c>
      <c r="G22" s="4">
        <f t="shared" si="1"/>
        <v>0.02</v>
      </c>
      <c r="H22" s="21">
        <v>0.02</v>
      </c>
      <c r="I22" s="4">
        <v>0</v>
      </c>
      <c r="J22" s="4">
        <f>'Health Portfolio'!F23</f>
        <v>0</v>
      </c>
      <c r="K22" s="4">
        <v>0</v>
      </c>
      <c r="L22" s="4">
        <f>'Liability Portfolio'!F23</f>
        <v>0</v>
      </c>
      <c r="M22" s="4">
        <v>0</v>
      </c>
      <c r="N22" s="4">
        <f>'Miscellaneous portfolio'!E22</f>
        <v>0</v>
      </c>
      <c r="O22" s="15">
        <f t="shared" si="2"/>
        <v>0.02</v>
      </c>
      <c r="P22" s="9">
        <v>0</v>
      </c>
      <c r="Q22" s="4">
        <v>0</v>
      </c>
      <c r="R22" s="15">
        <f>O22-O23</f>
        <v>0.02</v>
      </c>
    </row>
    <row r="23" spans="1:18" x14ac:dyDescent="0.3">
      <c r="A23" s="1" t="s">
        <v>10</v>
      </c>
      <c r="B23" s="4">
        <v>0</v>
      </c>
      <c r="C23" s="4">
        <f t="shared" si="0"/>
        <v>0</v>
      </c>
      <c r="D23" s="4">
        <v>0</v>
      </c>
      <c r="E23" s="4">
        <v>0</v>
      </c>
      <c r="F23" s="4">
        <v>0</v>
      </c>
      <c r="G23" s="4">
        <f t="shared" si="1"/>
        <v>0</v>
      </c>
      <c r="H23" s="21">
        <v>0</v>
      </c>
      <c r="I23" s="4">
        <v>0</v>
      </c>
      <c r="J23" s="4">
        <f>'Health Portfolio'!F24</f>
        <v>0</v>
      </c>
      <c r="K23" s="4">
        <v>0</v>
      </c>
      <c r="L23" s="4">
        <f>'Liability Portfolio'!F24</f>
        <v>0</v>
      </c>
      <c r="M23" s="4">
        <v>0</v>
      </c>
      <c r="N23" s="4">
        <f>'Miscellaneous portfolio'!E23</f>
        <v>0</v>
      </c>
      <c r="O23" s="15">
        <f t="shared" si="2"/>
        <v>0</v>
      </c>
      <c r="P23" s="9"/>
      <c r="Q23" s="4"/>
      <c r="R23" s="4"/>
    </row>
    <row r="24" spans="1:18" x14ac:dyDescent="0.3">
      <c r="A24" s="1" t="s">
        <v>20</v>
      </c>
      <c r="B24" s="4">
        <v>0</v>
      </c>
      <c r="C24" s="4">
        <f t="shared" si="0"/>
        <v>0</v>
      </c>
      <c r="D24" s="4">
        <v>0</v>
      </c>
      <c r="E24" s="4">
        <v>0</v>
      </c>
      <c r="F24" s="4">
        <v>0</v>
      </c>
      <c r="G24" s="4">
        <f t="shared" si="1"/>
        <v>7.13</v>
      </c>
      <c r="H24" s="21">
        <v>0</v>
      </c>
      <c r="I24" s="4">
        <v>7.13</v>
      </c>
      <c r="J24" s="4">
        <f>'Health Portfolio'!F25</f>
        <v>0.02</v>
      </c>
      <c r="K24" s="4">
        <v>0</v>
      </c>
      <c r="L24" s="4">
        <f>'Liability Portfolio'!F25</f>
        <v>0</v>
      </c>
      <c r="M24" s="4">
        <v>0.1</v>
      </c>
      <c r="N24" s="4">
        <f>'Miscellaneous portfolio'!E24</f>
        <v>11.01</v>
      </c>
      <c r="O24" s="15">
        <f t="shared" si="2"/>
        <v>18.259999999999998</v>
      </c>
      <c r="P24" s="9">
        <f>O24/O25-1</f>
        <v>-0.93513321492007107</v>
      </c>
      <c r="Q24" s="10">
        <f>O24/$O$85</f>
        <v>3.0125823985006374E-4</v>
      </c>
      <c r="R24" s="15">
        <f>O24-O25</f>
        <v>-263.24</v>
      </c>
    </row>
    <row r="25" spans="1:18" x14ac:dyDescent="0.3">
      <c r="A25" s="1" t="s">
        <v>10</v>
      </c>
      <c r="B25" s="4">
        <v>0</v>
      </c>
      <c r="C25" s="4">
        <f t="shared" si="0"/>
        <v>0</v>
      </c>
      <c r="D25" s="4">
        <v>0</v>
      </c>
      <c r="E25" s="4">
        <v>0</v>
      </c>
      <c r="F25" s="4">
        <v>0</v>
      </c>
      <c r="G25" s="4">
        <f t="shared" si="1"/>
        <v>0</v>
      </c>
      <c r="H25" s="21">
        <v>0</v>
      </c>
      <c r="I25" s="4">
        <v>0</v>
      </c>
      <c r="J25" s="4">
        <f>'Health Portfolio'!F26</f>
        <v>0</v>
      </c>
      <c r="K25" s="4">
        <v>0</v>
      </c>
      <c r="L25" s="4">
        <f>'Liability Portfolio'!F26</f>
        <v>0</v>
      </c>
      <c r="M25" s="4">
        <v>0</v>
      </c>
      <c r="N25" s="4">
        <f>'Miscellaneous portfolio'!E25</f>
        <v>281.5</v>
      </c>
      <c r="O25" s="15">
        <f t="shared" si="2"/>
        <v>281.5</v>
      </c>
      <c r="P25" s="9"/>
      <c r="Q25" s="1"/>
      <c r="R25" s="1"/>
    </row>
    <row r="26" spans="1:18" x14ac:dyDescent="0.3">
      <c r="A26" s="1" t="s">
        <v>21</v>
      </c>
      <c r="B26" s="4">
        <v>18.420000000000002</v>
      </c>
      <c r="C26" s="4">
        <f t="shared" si="0"/>
        <v>4.8600000000000003</v>
      </c>
      <c r="D26" s="4">
        <v>4.8600000000000003</v>
      </c>
      <c r="E26" s="4">
        <v>0</v>
      </c>
      <c r="F26" s="4">
        <v>9.4499999999999993</v>
      </c>
      <c r="G26" s="4">
        <f t="shared" si="1"/>
        <v>349.76</v>
      </c>
      <c r="H26" s="21">
        <v>176.36</v>
      </c>
      <c r="I26" s="4">
        <v>173.4</v>
      </c>
      <c r="J26" s="4">
        <f>'Health Portfolio'!F27</f>
        <v>113.97</v>
      </c>
      <c r="K26" s="4">
        <v>0</v>
      </c>
      <c r="L26" s="4">
        <f>'Liability Portfolio'!F27</f>
        <v>16.43</v>
      </c>
      <c r="M26" s="4">
        <v>3.93</v>
      </c>
      <c r="N26" s="4">
        <f>'Miscellaneous portfolio'!E26</f>
        <v>14</v>
      </c>
      <c r="O26" s="15">
        <f t="shared" si="2"/>
        <v>530.81999999999994</v>
      </c>
      <c r="P26" s="9">
        <f>O26/O27-1</f>
        <v>0.23835296862241906</v>
      </c>
      <c r="Q26" s="10">
        <f>O26/$O$85</f>
        <v>8.7576067293105592E-3</v>
      </c>
      <c r="R26" s="15">
        <f>O26-O27</f>
        <v>102.16999999999996</v>
      </c>
    </row>
    <row r="27" spans="1:18" x14ac:dyDescent="0.3">
      <c r="A27" s="1" t="s">
        <v>10</v>
      </c>
      <c r="B27" s="4">
        <v>18.71</v>
      </c>
      <c r="C27" s="4">
        <f t="shared" si="0"/>
        <v>5.62</v>
      </c>
      <c r="D27" s="4">
        <v>5.62</v>
      </c>
      <c r="E27" s="4">
        <v>0</v>
      </c>
      <c r="F27" s="4">
        <v>7.39</v>
      </c>
      <c r="G27" s="4">
        <f t="shared" si="1"/>
        <v>249.22</v>
      </c>
      <c r="H27" s="21">
        <v>131.54</v>
      </c>
      <c r="I27" s="4">
        <v>117.68</v>
      </c>
      <c r="J27" s="4">
        <f>'Health Portfolio'!F28</f>
        <v>119.35000000000001</v>
      </c>
      <c r="K27" s="4">
        <v>0</v>
      </c>
      <c r="L27" s="4">
        <f>'Liability Portfolio'!F28</f>
        <v>8.01</v>
      </c>
      <c r="M27" s="4">
        <v>4.45</v>
      </c>
      <c r="N27" s="4">
        <f>'Miscellaneous portfolio'!E27</f>
        <v>15.9</v>
      </c>
      <c r="O27" s="15">
        <f t="shared" si="2"/>
        <v>428.65</v>
      </c>
      <c r="P27" s="9"/>
      <c r="Q27" s="1"/>
      <c r="R27" s="1"/>
    </row>
    <row r="28" spans="1:18" x14ac:dyDescent="0.3">
      <c r="A28" s="1" t="s">
        <v>22</v>
      </c>
      <c r="B28" s="4">
        <v>54.58</v>
      </c>
      <c r="C28" s="4">
        <f t="shared" si="0"/>
        <v>7.15</v>
      </c>
      <c r="D28" s="4">
        <v>7.15</v>
      </c>
      <c r="E28" s="4">
        <v>0</v>
      </c>
      <c r="F28" s="4">
        <v>4</v>
      </c>
      <c r="G28" s="4">
        <f t="shared" si="1"/>
        <v>279.17</v>
      </c>
      <c r="H28" s="21">
        <v>76.239999999999995</v>
      </c>
      <c r="I28" s="4">
        <v>202.93</v>
      </c>
      <c r="J28" s="4">
        <f>'Health Portfolio'!F29</f>
        <v>228.35</v>
      </c>
      <c r="K28" s="4">
        <v>0</v>
      </c>
      <c r="L28" s="4">
        <f>'Liability Portfolio'!F29</f>
        <v>22.759999999999998</v>
      </c>
      <c r="M28" s="4">
        <v>9.0500000000000007</v>
      </c>
      <c r="N28" s="4">
        <f>'Miscellaneous portfolio'!E28</f>
        <v>7.76</v>
      </c>
      <c r="O28" s="15">
        <f t="shared" si="2"/>
        <v>612.81999999999994</v>
      </c>
      <c r="P28" s="9">
        <f>O28/O29-1</f>
        <v>-2.4140896206885754E-2</v>
      </c>
      <c r="Q28" s="10">
        <f>O28/$O$85</f>
        <v>1.0110464104321799E-2</v>
      </c>
      <c r="R28" s="15">
        <f>O28-O29</f>
        <v>-15.160000000000082</v>
      </c>
    </row>
    <row r="29" spans="1:18" x14ac:dyDescent="0.3">
      <c r="A29" s="1" t="s">
        <v>10</v>
      </c>
      <c r="B29" s="4">
        <v>81.52</v>
      </c>
      <c r="C29" s="4">
        <f t="shared" si="0"/>
        <v>5.93</v>
      </c>
      <c r="D29" s="4">
        <v>5.93</v>
      </c>
      <c r="E29" s="4">
        <v>0</v>
      </c>
      <c r="F29" s="4">
        <v>6.5</v>
      </c>
      <c r="G29" s="4">
        <f t="shared" si="1"/>
        <v>328.99</v>
      </c>
      <c r="H29" s="21">
        <v>77.13</v>
      </c>
      <c r="I29" s="4">
        <v>251.86</v>
      </c>
      <c r="J29" s="4">
        <f>'Health Portfolio'!F30</f>
        <v>174.42000000000002</v>
      </c>
      <c r="K29" s="4">
        <v>0</v>
      </c>
      <c r="L29" s="4">
        <f>'Liability Portfolio'!F30</f>
        <v>12.85</v>
      </c>
      <c r="M29" s="4">
        <v>15.01</v>
      </c>
      <c r="N29" s="4">
        <f>'Miscellaneous portfolio'!E29</f>
        <v>2.76</v>
      </c>
      <c r="O29" s="15">
        <f t="shared" si="2"/>
        <v>627.98</v>
      </c>
      <c r="P29" s="9"/>
      <c r="Q29" s="1"/>
      <c r="R29" s="1"/>
    </row>
    <row r="30" spans="1:18" x14ac:dyDescent="0.3">
      <c r="A30" s="1" t="s">
        <v>23</v>
      </c>
      <c r="B30" s="4">
        <v>356.8</v>
      </c>
      <c r="C30" s="4">
        <f t="shared" si="0"/>
        <v>59.24</v>
      </c>
      <c r="D30" s="4">
        <v>37.090000000000003</v>
      </c>
      <c r="E30" s="4">
        <v>22.15</v>
      </c>
      <c r="F30" s="4">
        <v>81.790000000000006</v>
      </c>
      <c r="G30" s="4">
        <f t="shared" si="1"/>
        <v>914.16</v>
      </c>
      <c r="H30" s="21">
        <v>285.02999999999997</v>
      </c>
      <c r="I30" s="4">
        <v>629.13</v>
      </c>
      <c r="J30" s="4">
        <f>'Health Portfolio'!F31</f>
        <v>938.7700000000001</v>
      </c>
      <c r="K30" s="4">
        <v>8.7899999999999991</v>
      </c>
      <c r="L30" s="4">
        <f>'Liability Portfolio'!F31</f>
        <v>49.099999999999994</v>
      </c>
      <c r="M30" s="4">
        <v>63.5</v>
      </c>
      <c r="N30" s="4">
        <f>'Miscellaneous portfolio'!E30</f>
        <v>104.2</v>
      </c>
      <c r="O30" s="15">
        <f t="shared" si="2"/>
        <v>2576.35</v>
      </c>
      <c r="P30" s="9">
        <f>O30/O31-1</f>
        <v>-6.1451695032943565E-3</v>
      </c>
      <c r="Q30" s="10">
        <f>O30/$O$85</f>
        <v>4.2505293879392753E-2</v>
      </c>
      <c r="R30" s="15">
        <f>O30-O31</f>
        <v>-15.929999999999836</v>
      </c>
    </row>
    <row r="31" spans="1:18" x14ac:dyDescent="0.3">
      <c r="A31" s="1" t="s">
        <v>10</v>
      </c>
      <c r="B31" s="4">
        <v>420.89</v>
      </c>
      <c r="C31" s="4">
        <f t="shared" si="0"/>
        <v>51.17</v>
      </c>
      <c r="D31" s="4">
        <v>25.78</v>
      </c>
      <c r="E31" s="4">
        <v>25.39</v>
      </c>
      <c r="F31" s="4">
        <v>83.34</v>
      </c>
      <c r="G31" s="4">
        <f t="shared" si="1"/>
        <v>834.65</v>
      </c>
      <c r="H31" s="21">
        <v>263.02999999999997</v>
      </c>
      <c r="I31" s="4">
        <v>571.62</v>
      </c>
      <c r="J31" s="4">
        <f>'Health Portfolio'!F32</f>
        <v>968.99</v>
      </c>
      <c r="K31" s="4">
        <v>9.8000000000000007</v>
      </c>
      <c r="L31" s="4">
        <f>'Liability Portfolio'!F32</f>
        <v>38.25</v>
      </c>
      <c r="M31" s="4">
        <v>42.74</v>
      </c>
      <c r="N31" s="4">
        <f>'Miscellaneous portfolio'!E31</f>
        <v>142.44999999999999</v>
      </c>
      <c r="O31" s="15">
        <f t="shared" si="2"/>
        <v>2592.2799999999997</v>
      </c>
      <c r="P31" s="9"/>
      <c r="Q31" s="1"/>
      <c r="R31" s="1"/>
    </row>
    <row r="32" spans="1:18" x14ac:dyDescent="0.3">
      <c r="A32" s="1" t="s">
        <v>24</v>
      </c>
      <c r="B32" s="4">
        <v>-0.09</v>
      </c>
      <c r="C32" s="4">
        <f t="shared" si="0"/>
        <v>0</v>
      </c>
      <c r="D32" s="4">
        <v>0</v>
      </c>
      <c r="E32" s="4">
        <v>0</v>
      </c>
      <c r="F32" s="4">
        <v>0</v>
      </c>
      <c r="G32" s="4">
        <f t="shared" si="1"/>
        <v>6.08</v>
      </c>
      <c r="H32" s="21">
        <v>1.01</v>
      </c>
      <c r="I32" s="4">
        <v>5.07</v>
      </c>
      <c r="J32" s="4">
        <f>'Health Portfolio'!F33</f>
        <v>28.47</v>
      </c>
      <c r="K32" s="4">
        <v>0</v>
      </c>
      <c r="L32" s="4">
        <f>'Liability Portfolio'!F33</f>
        <v>0</v>
      </c>
      <c r="M32" s="4">
        <v>1.01</v>
      </c>
      <c r="N32" s="4">
        <f>'Miscellaneous portfolio'!E32</f>
        <v>0</v>
      </c>
      <c r="O32" s="15">
        <f t="shared" si="2"/>
        <v>35.47</v>
      </c>
      <c r="P32" s="9">
        <f>O32/O33-1</f>
        <v>0.26497860199714696</v>
      </c>
      <c r="Q32" s="10">
        <f>O32/$O$85</f>
        <v>5.8519330599571522E-4</v>
      </c>
      <c r="R32" s="15">
        <f>O32-O33</f>
        <v>7.43</v>
      </c>
    </row>
    <row r="33" spans="1:18" x14ac:dyDescent="0.3">
      <c r="A33" s="1" t="s">
        <v>10</v>
      </c>
      <c r="B33" s="4">
        <v>-0.1</v>
      </c>
      <c r="C33" s="4">
        <f t="shared" si="0"/>
        <v>0</v>
      </c>
      <c r="D33" s="4">
        <v>0</v>
      </c>
      <c r="E33" s="4">
        <v>0</v>
      </c>
      <c r="F33" s="4">
        <v>0</v>
      </c>
      <c r="G33" s="4">
        <f t="shared" si="1"/>
        <v>0.22</v>
      </c>
      <c r="H33" s="21">
        <v>0</v>
      </c>
      <c r="I33" s="4">
        <v>0.22</v>
      </c>
      <c r="J33" s="4">
        <f>'Health Portfolio'!F34</f>
        <v>27.63</v>
      </c>
      <c r="K33" s="4">
        <v>0</v>
      </c>
      <c r="L33" s="4">
        <f>'Liability Portfolio'!F34</f>
        <v>0</v>
      </c>
      <c r="M33" s="4">
        <v>0.28999999999999998</v>
      </c>
      <c r="N33" s="4">
        <f>'Miscellaneous portfolio'!E33</f>
        <v>0</v>
      </c>
      <c r="O33" s="15">
        <f t="shared" si="2"/>
        <v>28.04</v>
      </c>
      <c r="P33" s="9"/>
      <c r="Q33" s="1"/>
      <c r="R33" s="1"/>
    </row>
    <row r="34" spans="1:18" x14ac:dyDescent="0.3">
      <c r="A34" s="1" t="s">
        <v>25</v>
      </c>
      <c r="B34" s="4">
        <v>1.03</v>
      </c>
      <c r="C34" s="4">
        <f t="shared" si="0"/>
        <v>0</v>
      </c>
      <c r="D34" s="4">
        <v>0</v>
      </c>
      <c r="E34" s="4">
        <v>0</v>
      </c>
      <c r="F34" s="4">
        <v>0.46</v>
      </c>
      <c r="G34" s="4">
        <f t="shared" si="1"/>
        <v>15.28</v>
      </c>
      <c r="H34" s="21">
        <v>5.51</v>
      </c>
      <c r="I34" s="4">
        <v>9.77</v>
      </c>
      <c r="J34" s="4">
        <f>'Health Portfolio'!F35</f>
        <v>2.17</v>
      </c>
      <c r="K34" s="4">
        <v>0</v>
      </c>
      <c r="L34" s="4">
        <f>'Liability Portfolio'!F35</f>
        <v>16.29</v>
      </c>
      <c r="M34" s="4">
        <v>-0.02</v>
      </c>
      <c r="N34" s="4">
        <f>'Miscellaneous portfolio'!E34</f>
        <v>1.85</v>
      </c>
      <c r="O34" s="15">
        <f t="shared" si="2"/>
        <v>37.059999999999995</v>
      </c>
      <c r="P34" s="9">
        <f>O34/O35-1</f>
        <v>0.22796554009277648</v>
      </c>
      <c r="Q34" s="10">
        <f>O34/$O$85</f>
        <v>6.1142554046239659E-4</v>
      </c>
      <c r="R34" s="15">
        <f>O34-O35</f>
        <v>6.8799999999999955</v>
      </c>
    </row>
    <row r="35" spans="1:18" x14ac:dyDescent="0.3">
      <c r="A35" s="1" t="s">
        <v>10</v>
      </c>
      <c r="B35" s="4">
        <v>3.38</v>
      </c>
      <c r="C35" s="4">
        <f t="shared" si="0"/>
        <v>-0.09</v>
      </c>
      <c r="D35" s="4">
        <v>-0.09</v>
      </c>
      <c r="E35" s="4">
        <v>0</v>
      </c>
      <c r="F35" s="4">
        <v>0.17</v>
      </c>
      <c r="G35" s="4">
        <f t="shared" si="1"/>
        <v>6.97</v>
      </c>
      <c r="H35" s="21">
        <v>4.05</v>
      </c>
      <c r="I35" s="4">
        <v>2.92</v>
      </c>
      <c r="J35" s="4">
        <f>'Health Portfolio'!F36</f>
        <v>1.1399999999999999</v>
      </c>
      <c r="K35" s="4">
        <v>0</v>
      </c>
      <c r="L35" s="4">
        <f>'Liability Portfolio'!F36</f>
        <v>18.409999999999997</v>
      </c>
      <c r="M35" s="4">
        <v>0.17</v>
      </c>
      <c r="N35" s="4">
        <f>'Miscellaneous portfolio'!E35</f>
        <v>0.03</v>
      </c>
      <c r="O35" s="15">
        <f t="shared" si="2"/>
        <v>30.18</v>
      </c>
      <c r="P35" s="9"/>
      <c r="Q35" s="1"/>
      <c r="R35" s="1"/>
    </row>
    <row r="36" spans="1:18" x14ac:dyDescent="0.3">
      <c r="A36" s="1" t="s">
        <v>26</v>
      </c>
      <c r="B36" s="4">
        <v>85.35</v>
      </c>
      <c r="C36" s="4">
        <f t="shared" si="0"/>
        <v>20.27</v>
      </c>
      <c r="D36" s="4">
        <v>20.27</v>
      </c>
      <c r="E36" s="4">
        <v>0</v>
      </c>
      <c r="F36" s="4">
        <v>12.84</v>
      </c>
      <c r="G36" s="4">
        <f t="shared" si="1"/>
        <v>422.85</v>
      </c>
      <c r="H36" s="21">
        <v>161.65</v>
      </c>
      <c r="I36" s="4">
        <v>261.2</v>
      </c>
      <c r="J36" s="4">
        <f>'Health Portfolio'!F37</f>
        <v>324.07</v>
      </c>
      <c r="K36" s="4">
        <v>0</v>
      </c>
      <c r="L36" s="4">
        <f>'Liability Portfolio'!F37</f>
        <v>7.5299999999999994</v>
      </c>
      <c r="M36" s="4">
        <v>18.73</v>
      </c>
      <c r="N36" s="4">
        <f>'Miscellaneous portfolio'!E36</f>
        <v>4.26</v>
      </c>
      <c r="O36" s="15">
        <f t="shared" si="2"/>
        <v>895.90000000000009</v>
      </c>
      <c r="P36" s="9">
        <f>O36/O37-1</f>
        <v>7.5678077010818079E-2</v>
      </c>
      <c r="Q36" s="10">
        <f>O36/$O$85</f>
        <v>1.4780791735031332E-2</v>
      </c>
      <c r="R36" s="15">
        <f>O36-O37</f>
        <v>63.030000000000086</v>
      </c>
    </row>
    <row r="37" spans="1:18" x14ac:dyDescent="0.3">
      <c r="A37" s="1" t="s">
        <v>10</v>
      </c>
      <c r="B37" s="4">
        <v>141.09</v>
      </c>
      <c r="C37" s="4">
        <f t="shared" si="0"/>
        <v>17.329999999999998</v>
      </c>
      <c r="D37" s="4">
        <v>17.329999999999998</v>
      </c>
      <c r="E37" s="4">
        <v>0</v>
      </c>
      <c r="F37" s="4">
        <v>13.06</v>
      </c>
      <c r="G37" s="4">
        <f t="shared" si="1"/>
        <v>361.76</v>
      </c>
      <c r="H37" s="21">
        <v>134.15</v>
      </c>
      <c r="I37" s="4">
        <v>227.61</v>
      </c>
      <c r="J37" s="4">
        <f>'Health Portfolio'!F38</f>
        <v>278.54000000000002</v>
      </c>
      <c r="K37" s="4">
        <v>0</v>
      </c>
      <c r="L37" s="4">
        <f>'Liability Portfolio'!F38</f>
        <v>4.09</v>
      </c>
      <c r="M37" s="4">
        <v>12.79</v>
      </c>
      <c r="N37" s="4">
        <f>'Miscellaneous portfolio'!E37</f>
        <v>4.21</v>
      </c>
      <c r="O37" s="15">
        <f t="shared" si="2"/>
        <v>832.87</v>
      </c>
      <c r="P37" s="9"/>
      <c r="Q37" s="1"/>
      <c r="R37" s="1"/>
    </row>
    <row r="38" spans="1:18" x14ac:dyDescent="0.3">
      <c r="A38" s="1" t="s">
        <v>27</v>
      </c>
      <c r="B38" s="4">
        <v>286.45</v>
      </c>
      <c r="C38" s="4">
        <f t="shared" si="0"/>
        <v>32.94</v>
      </c>
      <c r="D38" s="4">
        <v>32.94</v>
      </c>
      <c r="E38" s="4">
        <v>0</v>
      </c>
      <c r="F38" s="4">
        <v>56.9</v>
      </c>
      <c r="G38" s="4">
        <f t="shared" si="1"/>
        <v>770.13</v>
      </c>
      <c r="H38" s="21">
        <v>376.34</v>
      </c>
      <c r="I38" s="4">
        <v>393.79</v>
      </c>
      <c r="J38" s="4">
        <f>'Health Portfolio'!F39</f>
        <v>883.19</v>
      </c>
      <c r="K38" s="4">
        <v>0</v>
      </c>
      <c r="L38" s="4">
        <f>'Liability Portfolio'!F39</f>
        <v>31.34</v>
      </c>
      <c r="M38" s="4">
        <v>250.37</v>
      </c>
      <c r="N38" s="4">
        <f>'Miscellaneous portfolio'!E38</f>
        <v>42.879999999999995</v>
      </c>
      <c r="O38" s="15">
        <f t="shared" si="2"/>
        <v>2354.2000000000003</v>
      </c>
      <c r="P38" s="9">
        <f>O38/O39-1</f>
        <v>8.0547663525664559E-2</v>
      </c>
      <c r="Q38" s="10">
        <f>O38/$O$85</f>
        <v>3.8840205271359264E-2</v>
      </c>
      <c r="R38" s="15">
        <f>O38-O39</f>
        <v>175.49000000000069</v>
      </c>
    </row>
    <row r="39" spans="1:18" x14ac:dyDescent="0.3">
      <c r="A39" s="1" t="s">
        <v>10</v>
      </c>
      <c r="B39" s="4">
        <v>463.34</v>
      </c>
      <c r="C39" s="4">
        <f t="shared" si="0"/>
        <v>28.92</v>
      </c>
      <c r="D39" s="4">
        <v>28.92</v>
      </c>
      <c r="E39" s="4">
        <v>0</v>
      </c>
      <c r="F39" s="4">
        <v>30.15</v>
      </c>
      <c r="G39" s="4">
        <f t="shared" si="1"/>
        <v>761.42</v>
      </c>
      <c r="H39" s="21">
        <v>366.34</v>
      </c>
      <c r="I39" s="4">
        <v>395.08</v>
      </c>
      <c r="J39" s="4">
        <f>'Health Portfolio'!F40</f>
        <v>626.91</v>
      </c>
      <c r="K39" s="4">
        <v>0.04</v>
      </c>
      <c r="L39" s="4">
        <f>'Liability Portfolio'!F40</f>
        <v>27.23</v>
      </c>
      <c r="M39" s="4">
        <v>194.27</v>
      </c>
      <c r="N39" s="4">
        <f>'Miscellaneous portfolio'!E39</f>
        <v>46.43</v>
      </c>
      <c r="O39" s="15">
        <f t="shared" si="2"/>
        <v>2178.7099999999996</v>
      </c>
      <c r="P39" s="9"/>
      <c r="Q39" s="1"/>
      <c r="R39" s="1"/>
    </row>
    <row r="40" spans="1:18" x14ac:dyDescent="0.3">
      <c r="A40" s="1" t="s">
        <v>28</v>
      </c>
      <c r="B40" s="4">
        <v>14.22</v>
      </c>
      <c r="C40" s="4">
        <f t="shared" si="0"/>
        <v>1.66</v>
      </c>
      <c r="D40" s="4">
        <v>1.66</v>
      </c>
      <c r="E40" s="4">
        <v>0</v>
      </c>
      <c r="F40" s="4">
        <v>5.98</v>
      </c>
      <c r="G40" s="4">
        <f t="shared" si="1"/>
        <v>691.68000000000006</v>
      </c>
      <c r="H40" s="21">
        <v>185.94</v>
      </c>
      <c r="I40" s="4">
        <v>505.74</v>
      </c>
      <c r="J40" s="4">
        <f>'Health Portfolio'!F41</f>
        <v>8.31</v>
      </c>
      <c r="K40" s="4">
        <v>0</v>
      </c>
      <c r="L40" s="4">
        <f>'Liability Portfolio'!F41</f>
        <v>2.29</v>
      </c>
      <c r="M40" s="4">
        <v>28.29</v>
      </c>
      <c r="N40" s="4">
        <f>'Miscellaneous portfolio'!E40</f>
        <v>7.09</v>
      </c>
      <c r="O40" s="15">
        <f t="shared" si="2"/>
        <v>759.52</v>
      </c>
      <c r="P40" s="9">
        <f>O40/O41-1</f>
        <v>0.23774913221322325</v>
      </c>
      <c r="Q40" s="10">
        <f>O40/$O$85</f>
        <v>1.2530758944738249E-2</v>
      </c>
      <c r="R40" s="15">
        <f>O40-O41</f>
        <v>145.8900000000001</v>
      </c>
    </row>
    <row r="41" spans="1:18" x14ac:dyDescent="0.3">
      <c r="A41" s="1" t="s">
        <v>10</v>
      </c>
      <c r="B41" s="4">
        <v>25.24</v>
      </c>
      <c r="C41" s="4">
        <f t="shared" si="0"/>
        <v>0.62</v>
      </c>
      <c r="D41" s="4">
        <v>0.62</v>
      </c>
      <c r="E41" s="4">
        <v>0</v>
      </c>
      <c r="F41" s="4">
        <v>4.1500000000000004</v>
      </c>
      <c r="G41" s="4">
        <f t="shared" si="1"/>
        <v>551.09</v>
      </c>
      <c r="H41" s="21">
        <v>127.7</v>
      </c>
      <c r="I41" s="4">
        <v>423.39</v>
      </c>
      <c r="J41" s="4">
        <f>'Health Portfolio'!F42</f>
        <v>1.43</v>
      </c>
      <c r="K41" s="4">
        <v>0</v>
      </c>
      <c r="L41" s="4">
        <f>'Liability Portfolio'!F42</f>
        <v>1.8</v>
      </c>
      <c r="M41" s="4">
        <v>19.64</v>
      </c>
      <c r="N41" s="4">
        <f>'Miscellaneous portfolio'!E41</f>
        <v>9.66</v>
      </c>
      <c r="O41" s="15">
        <f t="shared" si="2"/>
        <v>613.62999999999988</v>
      </c>
      <c r="P41" s="9"/>
      <c r="Q41" s="1"/>
      <c r="R41" s="1"/>
    </row>
    <row r="42" spans="1:18" x14ac:dyDescent="0.3">
      <c r="A42" s="1" t="s">
        <v>29</v>
      </c>
      <c r="B42" s="4">
        <v>627.63</v>
      </c>
      <c r="C42" s="4">
        <f t="shared" si="0"/>
        <v>199.51</v>
      </c>
      <c r="D42" s="4">
        <v>193.84</v>
      </c>
      <c r="E42" s="4">
        <v>5.67</v>
      </c>
      <c r="F42" s="4">
        <v>61.58</v>
      </c>
      <c r="G42" s="4">
        <f t="shared" si="1"/>
        <v>1686.35</v>
      </c>
      <c r="H42" s="21">
        <v>825.29</v>
      </c>
      <c r="I42" s="4">
        <v>861.06</v>
      </c>
      <c r="J42" s="4">
        <f>'Health Portfolio'!F43</f>
        <v>1571.73</v>
      </c>
      <c r="K42" s="4">
        <v>38.270000000000003</v>
      </c>
      <c r="L42" s="4">
        <f>'Liability Portfolio'!F43</f>
        <v>315.39000000000004</v>
      </c>
      <c r="M42" s="4">
        <v>46.86</v>
      </c>
      <c r="N42" s="4">
        <f>'Miscellaneous portfolio'!E42</f>
        <v>224.13</v>
      </c>
      <c r="O42" s="15">
        <f t="shared" si="2"/>
        <v>4771.45</v>
      </c>
      <c r="P42" s="9">
        <f>O42/O43-1</f>
        <v>0.36703663805452713</v>
      </c>
      <c r="Q42" s="10">
        <f>O42/$O$85</f>
        <v>7.8720625878016787E-2</v>
      </c>
      <c r="R42" s="15">
        <f>O42-O43</f>
        <v>1281.0899999999992</v>
      </c>
    </row>
    <row r="43" spans="1:18" x14ac:dyDescent="0.3">
      <c r="A43" s="1" t="s">
        <v>10</v>
      </c>
      <c r="B43" s="4">
        <v>675.82</v>
      </c>
      <c r="C43" s="4">
        <f t="shared" si="0"/>
        <v>171.53</v>
      </c>
      <c r="D43" s="4">
        <v>169.63</v>
      </c>
      <c r="E43" s="4">
        <v>1.9</v>
      </c>
      <c r="F43" s="4">
        <v>52.8</v>
      </c>
      <c r="G43" s="4">
        <f t="shared" si="1"/>
        <v>1363.58</v>
      </c>
      <c r="H43" s="21">
        <v>638.15</v>
      </c>
      <c r="I43" s="4">
        <v>725.43</v>
      </c>
      <c r="J43" s="4">
        <f>'Health Portfolio'!F44</f>
        <v>723.56999999999994</v>
      </c>
      <c r="K43" s="4">
        <v>32.81</v>
      </c>
      <c r="L43" s="4">
        <f>'Liability Portfolio'!F44</f>
        <v>247.67</v>
      </c>
      <c r="M43" s="4">
        <v>37.299999999999997</v>
      </c>
      <c r="N43" s="4">
        <f>'Miscellaneous portfolio'!E43</f>
        <v>185.27999999999997</v>
      </c>
      <c r="O43" s="15">
        <f t="shared" si="2"/>
        <v>3490.3600000000006</v>
      </c>
      <c r="P43" s="9"/>
      <c r="Q43" s="1"/>
      <c r="R43" s="1"/>
    </row>
    <row r="44" spans="1:18" x14ac:dyDescent="0.3">
      <c r="A44" s="1" t="s">
        <v>30</v>
      </c>
      <c r="B44" s="4">
        <v>1129.32</v>
      </c>
      <c r="C44" s="4">
        <f t="shared" si="0"/>
        <v>282.91999999999996</v>
      </c>
      <c r="D44" s="4">
        <v>187.76</v>
      </c>
      <c r="E44" s="4">
        <v>95.16</v>
      </c>
      <c r="F44" s="4">
        <v>199.41</v>
      </c>
      <c r="G44" s="4">
        <f t="shared" si="1"/>
        <v>1815.3</v>
      </c>
      <c r="H44" s="21">
        <v>754.01</v>
      </c>
      <c r="I44" s="4">
        <v>1061.29</v>
      </c>
      <c r="J44" s="4">
        <f>'Health Portfolio'!F45</f>
        <v>4873.8900000000003</v>
      </c>
      <c r="K44" s="4">
        <v>77.930000000000007</v>
      </c>
      <c r="L44" s="4">
        <f>'Liability Portfolio'!F45</f>
        <v>147.76</v>
      </c>
      <c r="M44" s="4">
        <v>74.16</v>
      </c>
      <c r="N44" s="4">
        <f>'Miscellaneous portfolio'!E44</f>
        <v>429.94</v>
      </c>
      <c r="O44" s="15">
        <f t="shared" si="2"/>
        <v>9030.630000000001</v>
      </c>
      <c r="P44" s="9">
        <f>O44/O45-1</f>
        <v>6.6177995064240491E-3</v>
      </c>
      <c r="Q44" s="10">
        <f>O44/$O$85</f>
        <v>0.14898968776216767</v>
      </c>
      <c r="R44" s="15">
        <f>O44-O45</f>
        <v>59.370000000002619</v>
      </c>
    </row>
    <row r="45" spans="1:18" x14ac:dyDescent="0.3">
      <c r="A45" s="1" t="s">
        <v>10</v>
      </c>
      <c r="B45" s="4">
        <v>1489.31</v>
      </c>
      <c r="C45" s="4">
        <f t="shared" si="0"/>
        <v>214.57999999999998</v>
      </c>
      <c r="D45" s="4">
        <v>99.63</v>
      </c>
      <c r="E45" s="4">
        <v>114.95</v>
      </c>
      <c r="F45" s="4">
        <v>202.31</v>
      </c>
      <c r="G45" s="4">
        <f t="shared" si="1"/>
        <v>1562.58</v>
      </c>
      <c r="H45" s="21">
        <v>586.34</v>
      </c>
      <c r="I45" s="4">
        <v>976.24</v>
      </c>
      <c r="J45" s="4">
        <f>'Health Portfolio'!F46</f>
        <v>4779.68</v>
      </c>
      <c r="K45" s="4">
        <v>74.8</v>
      </c>
      <c r="L45" s="4">
        <f>'Liability Portfolio'!F46</f>
        <v>143.4</v>
      </c>
      <c r="M45" s="4">
        <v>99.64</v>
      </c>
      <c r="N45" s="4">
        <f>'Miscellaneous portfolio'!E45</f>
        <v>404.96000000000004</v>
      </c>
      <c r="O45" s="15">
        <f t="shared" si="2"/>
        <v>8971.2599999999984</v>
      </c>
      <c r="P45" s="9"/>
      <c r="Q45" s="1"/>
      <c r="R45" s="1"/>
    </row>
    <row r="46" spans="1:18" x14ac:dyDescent="0.3">
      <c r="A46" s="1" t="s">
        <v>31</v>
      </c>
      <c r="B46" s="4">
        <v>316.39</v>
      </c>
      <c r="C46" s="4">
        <f t="shared" si="0"/>
        <v>128.75</v>
      </c>
      <c r="D46" s="4">
        <v>75.3</v>
      </c>
      <c r="E46" s="4">
        <v>53.45</v>
      </c>
      <c r="F46" s="4">
        <v>71.78</v>
      </c>
      <c r="G46" s="4">
        <f t="shared" si="1"/>
        <v>606.47</v>
      </c>
      <c r="H46" s="21">
        <v>188.88</v>
      </c>
      <c r="I46" s="4">
        <v>417.59</v>
      </c>
      <c r="J46" s="4">
        <f>'Health Portfolio'!F47</f>
        <v>1559.79</v>
      </c>
      <c r="K46" s="4">
        <v>23.08</v>
      </c>
      <c r="L46" s="4">
        <f>'Liability Portfolio'!F47</f>
        <v>27.049999999999997</v>
      </c>
      <c r="M46" s="4">
        <v>1148.76</v>
      </c>
      <c r="N46" s="4">
        <f>'Miscellaneous portfolio'!E46</f>
        <v>87.01</v>
      </c>
      <c r="O46" s="15">
        <f t="shared" si="2"/>
        <v>3969.08</v>
      </c>
      <c r="P46" s="9">
        <f>O46/O47-1</f>
        <v>-3.2580586192188177E-2</v>
      </c>
      <c r="Q46" s="10">
        <f>O46/$O$85</f>
        <v>6.5482916463531812E-2</v>
      </c>
      <c r="R46" s="15">
        <f>O46-O47</f>
        <v>-133.67000000000007</v>
      </c>
    </row>
    <row r="47" spans="1:18" x14ac:dyDescent="0.3">
      <c r="A47" s="1" t="s">
        <v>10</v>
      </c>
      <c r="B47" s="4">
        <v>522.04999999999995</v>
      </c>
      <c r="C47" s="4">
        <f t="shared" si="0"/>
        <v>102.85</v>
      </c>
      <c r="D47" s="4">
        <v>49.98</v>
      </c>
      <c r="E47" s="4">
        <v>52.87</v>
      </c>
      <c r="F47" s="4">
        <v>83.1</v>
      </c>
      <c r="G47" s="4">
        <f t="shared" si="1"/>
        <v>673.54</v>
      </c>
      <c r="H47" s="21">
        <v>219.85</v>
      </c>
      <c r="I47" s="4">
        <v>453.69</v>
      </c>
      <c r="J47" s="4">
        <f>'Health Portfolio'!F48</f>
        <v>1846.97</v>
      </c>
      <c r="K47" s="4">
        <v>12.42</v>
      </c>
      <c r="L47" s="4">
        <f>'Liability Portfolio'!F48</f>
        <v>31.82</v>
      </c>
      <c r="M47" s="4">
        <v>750.12</v>
      </c>
      <c r="N47" s="4">
        <f>'Miscellaneous portfolio'!E47</f>
        <v>79.88000000000001</v>
      </c>
      <c r="O47" s="15">
        <f t="shared" si="2"/>
        <v>4102.75</v>
      </c>
      <c r="P47" s="9"/>
      <c r="Q47" s="1"/>
      <c r="R47" s="1"/>
    </row>
    <row r="48" spans="1:18" x14ac:dyDescent="0.3">
      <c r="A48" s="1" t="s">
        <v>32</v>
      </c>
      <c r="B48" s="4">
        <v>450</v>
      </c>
      <c r="C48" s="4">
        <f t="shared" si="0"/>
        <v>89.65</v>
      </c>
      <c r="D48" s="4">
        <v>48.38</v>
      </c>
      <c r="E48" s="4">
        <v>41.27</v>
      </c>
      <c r="F48" s="4">
        <v>85.62</v>
      </c>
      <c r="G48" s="4">
        <f t="shared" si="1"/>
        <v>1514.5</v>
      </c>
      <c r="H48" s="21">
        <v>312.22000000000003</v>
      </c>
      <c r="I48" s="4">
        <v>1202.28</v>
      </c>
      <c r="J48" s="4">
        <f>'Health Portfolio'!F49</f>
        <v>1547.99</v>
      </c>
      <c r="K48" s="4">
        <v>1.82</v>
      </c>
      <c r="L48" s="4">
        <f>'Liability Portfolio'!F49</f>
        <v>57.98</v>
      </c>
      <c r="M48" s="4">
        <v>50.51</v>
      </c>
      <c r="N48" s="4">
        <f>'Miscellaneous portfolio'!E48</f>
        <v>136.03</v>
      </c>
      <c r="O48" s="15">
        <f t="shared" si="2"/>
        <v>3934.1000000000008</v>
      </c>
      <c r="P48" s="9">
        <f>O48/O49-1</f>
        <v>3.5098996515610104E-3</v>
      </c>
      <c r="Q48" s="10">
        <f>O48/$O$85</f>
        <v>6.4905807305264837E-2</v>
      </c>
      <c r="R48" s="15">
        <f>O48-O49</f>
        <v>13.760000000000673</v>
      </c>
    </row>
    <row r="49" spans="1:18" x14ac:dyDescent="0.3">
      <c r="A49" s="1" t="s">
        <v>10</v>
      </c>
      <c r="B49" s="4">
        <v>557.02</v>
      </c>
      <c r="C49" s="4">
        <f t="shared" si="0"/>
        <v>65.099999999999994</v>
      </c>
      <c r="D49" s="4">
        <v>40.450000000000003</v>
      </c>
      <c r="E49" s="4">
        <v>24.65</v>
      </c>
      <c r="F49" s="4">
        <v>78.2</v>
      </c>
      <c r="G49" s="4">
        <f t="shared" si="1"/>
        <v>1528.8000000000002</v>
      </c>
      <c r="H49" s="21">
        <v>345.15</v>
      </c>
      <c r="I49" s="4">
        <v>1183.6500000000001</v>
      </c>
      <c r="J49" s="4">
        <f>'Health Portfolio'!F50</f>
        <v>1442.6699999999998</v>
      </c>
      <c r="K49" s="4">
        <v>4.6500000000000004</v>
      </c>
      <c r="L49" s="4">
        <f>'Liability Portfolio'!F50</f>
        <v>46.300000000000004</v>
      </c>
      <c r="M49" s="4">
        <v>74.38</v>
      </c>
      <c r="N49" s="4">
        <f>'Miscellaneous portfolio'!E49</f>
        <v>123.22</v>
      </c>
      <c r="O49" s="15">
        <f t="shared" si="2"/>
        <v>3920.34</v>
      </c>
      <c r="P49" s="9"/>
      <c r="Q49" s="1"/>
      <c r="R49" s="1"/>
    </row>
    <row r="50" spans="1:18" x14ac:dyDescent="0.3">
      <c r="A50" s="1" t="s">
        <v>33</v>
      </c>
      <c r="B50" s="4">
        <v>77.53</v>
      </c>
      <c r="C50" s="4">
        <f t="shared" si="0"/>
        <v>80.62</v>
      </c>
      <c r="D50" s="4">
        <v>13.31</v>
      </c>
      <c r="E50" s="4">
        <v>67.31</v>
      </c>
      <c r="F50" s="4">
        <v>5.31</v>
      </c>
      <c r="G50" s="4">
        <f t="shared" si="1"/>
        <v>734.04</v>
      </c>
      <c r="H50" s="21">
        <v>304.64</v>
      </c>
      <c r="I50" s="4">
        <v>429.4</v>
      </c>
      <c r="J50" s="4">
        <f>'Health Portfolio'!F51</f>
        <v>267.27</v>
      </c>
      <c r="K50" s="4">
        <v>0</v>
      </c>
      <c r="L50" s="4">
        <f>'Liability Portfolio'!F51</f>
        <v>8.120000000000001</v>
      </c>
      <c r="M50" s="4">
        <v>36.81</v>
      </c>
      <c r="N50" s="4">
        <f>'Miscellaneous portfolio'!E50</f>
        <v>35.979999999999997</v>
      </c>
      <c r="O50" s="15">
        <f t="shared" si="2"/>
        <v>1245.6799999999998</v>
      </c>
      <c r="P50" s="9">
        <f>O50/O51-1</f>
        <v>0.37020415346708879</v>
      </c>
      <c r="Q50" s="10">
        <f>O50/$O$85</f>
        <v>2.0551553352487806E-2</v>
      </c>
      <c r="R50" s="15">
        <f>O50-O51</f>
        <v>336.55999999999983</v>
      </c>
    </row>
    <row r="51" spans="1:18" x14ac:dyDescent="0.3">
      <c r="A51" s="1" t="s">
        <v>10</v>
      </c>
      <c r="B51" s="4">
        <v>150.32</v>
      </c>
      <c r="C51" s="4">
        <f t="shared" si="0"/>
        <v>16.72</v>
      </c>
      <c r="D51" s="4">
        <v>13.61</v>
      </c>
      <c r="E51" s="4">
        <v>3.11</v>
      </c>
      <c r="F51" s="4">
        <v>3.03</v>
      </c>
      <c r="G51" s="4">
        <f t="shared" si="1"/>
        <v>370.92</v>
      </c>
      <c r="H51" s="21">
        <v>173.83</v>
      </c>
      <c r="I51" s="4">
        <v>197.09</v>
      </c>
      <c r="J51" s="4">
        <f>'Health Portfolio'!F52</f>
        <v>283.20999999999998</v>
      </c>
      <c r="K51" s="4">
        <v>0</v>
      </c>
      <c r="L51" s="4">
        <f>'Liability Portfolio'!F52</f>
        <v>8.43</v>
      </c>
      <c r="M51" s="4">
        <v>59.17</v>
      </c>
      <c r="N51" s="4">
        <f>'Miscellaneous portfolio'!E51</f>
        <v>17.32</v>
      </c>
      <c r="O51" s="15">
        <f t="shared" si="2"/>
        <v>909.12</v>
      </c>
      <c r="P51" s="9"/>
      <c r="Q51" s="1"/>
      <c r="R51" s="1"/>
    </row>
    <row r="52" spans="1:18" x14ac:dyDescent="0.3">
      <c r="A52" s="1" t="s">
        <v>34</v>
      </c>
      <c r="B52" s="4">
        <v>13.88</v>
      </c>
      <c r="C52" s="4">
        <f t="shared" si="0"/>
        <v>0.18</v>
      </c>
      <c r="D52" s="4">
        <v>0.18</v>
      </c>
      <c r="E52" s="4">
        <v>0</v>
      </c>
      <c r="F52" s="4">
        <v>0.56999999999999995</v>
      </c>
      <c r="G52" s="4">
        <f t="shared" si="1"/>
        <v>131.35</v>
      </c>
      <c r="H52" s="21">
        <v>72.3</v>
      </c>
      <c r="I52" s="4">
        <v>59.05</v>
      </c>
      <c r="J52" s="4">
        <f>'Health Portfolio'!F53</f>
        <v>83.820000000000007</v>
      </c>
      <c r="K52" s="4">
        <v>0</v>
      </c>
      <c r="L52" s="4">
        <f>'Liability Portfolio'!F53</f>
        <v>0</v>
      </c>
      <c r="M52" s="4">
        <v>19.96</v>
      </c>
      <c r="N52" s="4">
        <f>'Miscellaneous portfolio'!E52</f>
        <v>19.920000000000002</v>
      </c>
      <c r="O52" s="15">
        <f t="shared" si="2"/>
        <v>269.68</v>
      </c>
      <c r="P52" s="9">
        <f>O52/O53-1</f>
        <v>0.62067307692307683</v>
      </c>
      <c r="Q52" s="10">
        <f>O52/$O$85</f>
        <v>4.4492509377198905E-3</v>
      </c>
      <c r="R52" s="15">
        <f>O52-O53</f>
        <v>103.28</v>
      </c>
    </row>
    <row r="53" spans="1:18" x14ac:dyDescent="0.3">
      <c r="A53" s="1" t="s">
        <v>10</v>
      </c>
      <c r="B53" s="4">
        <v>16.25</v>
      </c>
      <c r="C53" s="4">
        <f t="shared" si="0"/>
        <v>0.43</v>
      </c>
      <c r="D53" s="4">
        <v>0.43</v>
      </c>
      <c r="E53" s="4">
        <v>0</v>
      </c>
      <c r="F53" s="4">
        <v>0.3</v>
      </c>
      <c r="G53" s="4">
        <f t="shared" si="1"/>
        <v>82.35</v>
      </c>
      <c r="H53" s="21">
        <v>41.62</v>
      </c>
      <c r="I53" s="4">
        <v>40.729999999999997</v>
      </c>
      <c r="J53" s="4">
        <f>'Health Portfolio'!F54</f>
        <v>61.92</v>
      </c>
      <c r="K53" s="4">
        <v>0</v>
      </c>
      <c r="L53" s="4">
        <f>'Liability Portfolio'!F54</f>
        <v>0</v>
      </c>
      <c r="M53" s="4">
        <v>2.21</v>
      </c>
      <c r="N53" s="4">
        <f>'Miscellaneous portfolio'!E53</f>
        <v>2.94</v>
      </c>
      <c r="O53" s="15">
        <f t="shared" si="2"/>
        <v>166.4</v>
      </c>
      <c r="P53" s="9"/>
      <c r="Q53" s="1"/>
      <c r="R53" s="1"/>
    </row>
    <row r="54" spans="1:18" x14ac:dyDescent="0.3">
      <c r="A54" s="1" t="s">
        <v>35</v>
      </c>
      <c r="B54" s="4">
        <v>36.82</v>
      </c>
      <c r="C54" s="4">
        <f t="shared" si="0"/>
        <v>25.75</v>
      </c>
      <c r="D54" s="4">
        <v>25.75</v>
      </c>
      <c r="E54" s="4">
        <v>0</v>
      </c>
      <c r="F54" s="4">
        <v>5.42</v>
      </c>
      <c r="G54" s="4">
        <f t="shared" si="1"/>
        <v>157.47</v>
      </c>
      <c r="H54" s="21">
        <v>85.19</v>
      </c>
      <c r="I54" s="4">
        <v>72.28</v>
      </c>
      <c r="J54" s="4">
        <f>'Health Portfolio'!F55</f>
        <v>133.75</v>
      </c>
      <c r="K54" s="4">
        <v>0</v>
      </c>
      <c r="L54" s="4">
        <f>'Liability Portfolio'!F55</f>
        <v>30.88</v>
      </c>
      <c r="M54" s="4">
        <v>9.11</v>
      </c>
      <c r="N54" s="4">
        <f>'Miscellaneous portfolio'!E54</f>
        <v>10.72</v>
      </c>
      <c r="O54" s="15">
        <f t="shared" si="2"/>
        <v>409.92</v>
      </c>
      <c r="P54" s="9">
        <f>O54/O55-1</f>
        <v>-4.8092329842324144E-2</v>
      </c>
      <c r="Q54" s="10">
        <f>O54/$O$85</f>
        <v>6.7629670142025262E-3</v>
      </c>
      <c r="R54" s="15">
        <f>O54-O55</f>
        <v>-20.710000000000036</v>
      </c>
    </row>
    <row r="55" spans="1:18" x14ac:dyDescent="0.3">
      <c r="A55" s="1" t="s">
        <v>10</v>
      </c>
      <c r="B55" s="4">
        <v>29.45</v>
      </c>
      <c r="C55" s="4">
        <f t="shared" si="0"/>
        <v>4.42</v>
      </c>
      <c r="D55" s="4">
        <v>4.42</v>
      </c>
      <c r="E55" s="4">
        <v>0</v>
      </c>
      <c r="F55" s="4">
        <v>3.91</v>
      </c>
      <c r="G55" s="4">
        <v>150.75</v>
      </c>
      <c r="H55" s="21">
        <v>83.2</v>
      </c>
      <c r="I55" s="4">
        <v>67.55</v>
      </c>
      <c r="J55" s="4">
        <f>'Health Portfolio'!F56</f>
        <v>224.84</v>
      </c>
      <c r="K55" s="4">
        <v>0</v>
      </c>
      <c r="L55" s="4">
        <f>'Liability Portfolio'!F56</f>
        <v>0.49</v>
      </c>
      <c r="M55" s="4">
        <v>10.73</v>
      </c>
      <c r="N55" s="4">
        <f>'Miscellaneous portfolio'!E55</f>
        <v>6.04</v>
      </c>
      <c r="O55" s="15">
        <f t="shared" si="2"/>
        <v>430.63000000000005</v>
      </c>
      <c r="P55" s="9"/>
      <c r="Q55" s="1"/>
      <c r="R55" s="1"/>
    </row>
    <row r="56" spans="1:18" x14ac:dyDescent="0.3">
      <c r="A56" s="3" t="s">
        <v>36</v>
      </c>
      <c r="B56" s="5">
        <f t="shared" ref="B56:G56" si="3">B4+B6+B8+B10+B12+B14+B16+B18+B20+B22+B24+B26+B28+B30+B32+B34+B36+B38+B40+B42+B44+B46+B48+B50+B52+B54</f>
        <v>6463.49</v>
      </c>
      <c r="C56" s="5">
        <f t="shared" si="3"/>
        <v>1769.57</v>
      </c>
      <c r="D56" s="5">
        <f t="shared" si="3"/>
        <v>1391.65</v>
      </c>
      <c r="E56" s="5">
        <f t="shared" si="3"/>
        <v>377.91999999999996</v>
      </c>
      <c r="F56" s="5">
        <f t="shared" si="3"/>
        <v>1301.97</v>
      </c>
      <c r="G56" s="5">
        <f t="shared" si="3"/>
        <v>17523.050000000003</v>
      </c>
      <c r="H56" s="33">
        <f t="shared" ref="H56:O56" si="4">H4+H6+H8+H10+H12+H14+H16+H18+H20+H22+H24+H26+H28+H30+H32+H34+H36+H38+H40+H42+H44+H46+H48+H50+H52+H54</f>
        <v>7346.01</v>
      </c>
      <c r="I56" s="5">
        <f t="shared" si="4"/>
        <v>10177.039999999999</v>
      </c>
      <c r="J56" s="5">
        <f t="shared" si="4"/>
        <v>19656.040000000005</v>
      </c>
      <c r="K56" s="5">
        <f t="shared" si="4"/>
        <v>182.37</v>
      </c>
      <c r="L56" s="5">
        <f t="shared" si="4"/>
        <v>1515.7499999999998</v>
      </c>
      <c r="M56" s="5">
        <f t="shared" si="4"/>
        <v>2350.3600000000006</v>
      </c>
      <c r="N56" s="5">
        <f t="shared" si="4"/>
        <v>1932.1200000000001</v>
      </c>
      <c r="O56" s="5">
        <f t="shared" si="4"/>
        <v>52694.720000000008</v>
      </c>
      <c r="P56" s="6">
        <f>O56/O57-1</f>
        <v>5.8948762443141289E-2</v>
      </c>
      <c r="Q56" s="12">
        <f>O56/$O$85</f>
        <v>0.86937122653844212</v>
      </c>
      <c r="R56" s="5">
        <f t="shared" ref="R56" si="5">R4+R6+R8+R10+R12+R14+R16+R18+R20+R22+R24+R26+R28+R30+R32+R34+R36+R38+R40+R42+R44+R46+R48+R50+R52+R54</f>
        <v>2933.3700000000013</v>
      </c>
    </row>
    <row r="57" spans="1:18" x14ac:dyDescent="0.3">
      <c r="A57" s="1" t="s">
        <v>37</v>
      </c>
      <c r="B57" s="17">
        <f>B5+B7+B9+B11+B13+B15+B17+B19+B21+B23+B25+B27+B29+B31+B33+B35+B37+B39+B41+B43+B45+B47+B49+B51+B53+B55</f>
        <v>9114.9600000000009</v>
      </c>
      <c r="C57" s="17">
        <f t="shared" ref="C57:O57" si="6">C5+C7+C9+C11+C13+C15+C17+C19+C21+C23+C25+C27+C29+C31+C33+C35+C37+C39+C41+C43+C45+C47+C49+C51+C53+C55</f>
        <v>1300.58</v>
      </c>
      <c r="D57" s="17">
        <f t="shared" si="6"/>
        <v>1034.53</v>
      </c>
      <c r="E57" s="17">
        <f t="shared" si="6"/>
        <v>266.05</v>
      </c>
      <c r="F57" s="17">
        <f t="shared" si="6"/>
        <v>1204.4899999999998</v>
      </c>
      <c r="G57" s="17">
        <f t="shared" si="6"/>
        <v>15394.96</v>
      </c>
      <c r="H57" s="34">
        <f t="shared" si="6"/>
        <v>6306.38</v>
      </c>
      <c r="I57" s="17">
        <f t="shared" si="6"/>
        <v>9088.5799999999981</v>
      </c>
      <c r="J57" s="17">
        <f t="shared" si="6"/>
        <v>17293.039999999997</v>
      </c>
      <c r="K57" s="17">
        <f t="shared" si="6"/>
        <v>166.67000000000002</v>
      </c>
      <c r="L57" s="17">
        <f t="shared" si="6"/>
        <v>1379</v>
      </c>
      <c r="M57" s="17">
        <f t="shared" si="6"/>
        <v>1787.73</v>
      </c>
      <c r="N57" s="17">
        <f t="shared" si="6"/>
        <v>2119.9200000000005</v>
      </c>
      <c r="O57" s="17">
        <f t="shared" si="6"/>
        <v>49761.35</v>
      </c>
      <c r="P57" s="1"/>
      <c r="Q57" s="1"/>
      <c r="R57" s="1"/>
    </row>
    <row r="58" spans="1:18" x14ac:dyDescent="0.3">
      <c r="A58" s="1" t="s">
        <v>38</v>
      </c>
      <c r="B58" s="10">
        <f>B56/B57-1</f>
        <v>-0.29089211581839092</v>
      </c>
      <c r="C58" s="10">
        <f>C56/C57-1</f>
        <v>0.36060065509234351</v>
      </c>
      <c r="D58" s="10">
        <f t="shared" ref="D58:O58" si="7">D56/D57-1</f>
        <v>0.3452002358558961</v>
      </c>
      <c r="E58" s="10">
        <f t="shared" si="7"/>
        <v>0.42048487126479972</v>
      </c>
      <c r="F58" s="10">
        <f t="shared" si="7"/>
        <v>8.0930518310654564E-2</v>
      </c>
      <c r="G58" s="10">
        <f t="shared" si="7"/>
        <v>0.13823290219656337</v>
      </c>
      <c r="H58" s="20">
        <f t="shared" si="7"/>
        <v>0.164853687852619</v>
      </c>
      <c r="I58" s="10">
        <f t="shared" si="7"/>
        <v>0.11976128284066401</v>
      </c>
      <c r="J58" s="10">
        <f t="shared" si="7"/>
        <v>0.13664456914458123</v>
      </c>
      <c r="K58" s="10">
        <f t="shared" si="7"/>
        <v>9.4198116037679247E-2</v>
      </c>
      <c r="L58" s="10">
        <f t="shared" si="7"/>
        <v>9.9166062364031804E-2</v>
      </c>
      <c r="M58" s="10">
        <f t="shared" si="7"/>
        <v>0.31471754683313513</v>
      </c>
      <c r="N58" s="10">
        <f t="shared" si="7"/>
        <v>-8.8588248613155396E-2</v>
      </c>
      <c r="O58" s="10">
        <f t="shared" si="7"/>
        <v>5.8948762443141289E-2</v>
      </c>
      <c r="P58" s="1"/>
      <c r="Q58" s="1"/>
      <c r="R58" s="1"/>
    </row>
    <row r="59" spans="1:18" x14ac:dyDescent="0.3">
      <c r="A59" s="3" t="s">
        <v>39</v>
      </c>
      <c r="B59" s="1"/>
      <c r="C59" s="1"/>
      <c r="D59" s="1"/>
      <c r="E59" s="1"/>
      <c r="F59" s="1"/>
      <c r="G59" s="1"/>
      <c r="H59" s="13"/>
      <c r="I59" s="1"/>
      <c r="J59" s="1"/>
      <c r="K59" s="1"/>
      <c r="L59" s="1"/>
      <c r="M59" s="1"/>
      <c r="N59" s="1"/>
      <c r="O59" s="1"/>
      <c r="P59" s="1"/>
      <c r="Q59" s="1"/>
      <c r="R59" s="1"/>
    </row>
    <row r="60" spans="1:18" x14ac:dyDescent="0.3">
      <c r="A60" s="1" t="s">
        <v>40</v>
      </c>
      <c r="B60" s="4">
        <v>0</v>
      </c>
      <c r="C60" s="4">
        <v>0</v>
      </c>
      <c r="D60" s="4">
        <v>0</v>
      </c>
      <c r="E60" s="4">
        <v>0</v>
      </c>
      <c r="F60" s="4">
        <v>0</v>
      </c>
      <c r="G60" s="4">
        <v>0</v>
      </c>
      <c r="H60" s="21">
        <v>0</v>
      </c>
      <c r="I60" s="4">
        <v>0</v>
      </c>
      <c r="J60" s="4">
        <f>'Health Portfolio'!F61</f>
        <v>1334.54</v>
      </c>
      <c r="K60" s="4">
        <v>0</v>
      </c>
      <c r="L60" s="4">
        <v>0</v>
      </c>
      <c r="M60" s="4">
        <v>17.260000000000002</v>
      </c>
      <c r="N60" s="4">
        <v>0</v>
      </c>
      <c r="O60" s="15">
        <f t="shared" ref="O60:O73" si="8">B60+C60+F60+G60+J60+K60+L60+M60+N60</f>
        <v>1351.8</v>
      </c>
      <c r="P60" s="9">
        <f>O60/O61-1</f>
        <v>0.30280163067048282</v>
      </c>
      <c r="Q60" s="10">
        <f>O60/$O$85</f>
        <v>2.2302348774880403E-2</v>
      </c>
      <c r="R60" s="15">
        <f>O60-O61</f>
        <v>314.18999999999983</v>
      </c>
    </row>
    <row r="61" spans="1:18" x14ac:dyDescent="0.3">
      <c r="A61" s="1" t="s">
        <v>10</v>
      </c>
      <c r="B61" s="4">
        <v>0</v>
      </c>
      <c r="C61" s="4">
        <v>0</v>
      </c>
      <c r="D61" s="4">
        <v>0</v>
      </c>
      <c r="E61" s="4">
        <v>0</v>
      </c>
      <c r="F61" s="4">
        <v>0</v>
      </c>
      <c r="G61" s="4">
        <v>0</v>
      </c>
      <c r="H61" s="21">
        <v>0</v>
      </c>
      <c r="I61" s="4">
        <v>0</v>
      </c>
      <c r="J61" s="4">
        <f>'Health Portfolio'!F62</f>
        <v>1021.73</v>
      </c>
      <c r="K61" s="4">
        <v>0</v>
      </c>
      <c r="L61" s="4">
        <v>0</v>
      </c>
      <c r="M61" s="4">
        <v>15.88</v>
      </c>
      <c r="N61" s="4">
        <v>0</v>
      </c>
      <c r="O61" s="15">
        <f t="shared" si="8"/>
        <v>1037.6100000000001</v>
      </c>
      <c r="P61" s="22"/>
      <c r="Q61" s="1"/>
      <c r="R61" s="1"/>
    </row>
    <row r="62" spans="1:18" x14ac:dyDescent="0.3">
      <c r="A62" s="1" t="s">
        <v>41</v>
      </c>
      <c r="B62" s="4">
        <v>0</v>
      </c>
      <c r="C62" s="4">
        <v>0</v>
      </c>
      <c r="D62" s="4">
        <v>0</v>
      </c>
      <c r="E62" s="4">
        <v>0</v>
      </c>
      <c r="F62" s="4">
        <v>0</v>
      </c>
      <c r="G62" s="4">
        <v>0</v>
      </c>
      <c r="H62" s="21">
        <v>0</v>
      </c>
      <c r="I62" s="4">
        <v>0</v>
      </c>
      <c r="J62" s="4">
        <f>'Health Portfolio'!F63</f>
        <v>1164.5900000000001</v>
      </c>
      <c r="K62" s="4">
        <v>0</v>
      </c>
      <c r="L62" s="4">
        <v>0</v>
      </c>
      <c r="M62" s="4">
        <v>86.99</v>
      </c>
      <c r="N62" s="4">
        <v>0</v>
      </c>
      <c r="O62" s="15">
        <f t="shared" si="8"/>
        <v>1251.5800000000002</v>
      </c>
      <c r="P62" s="9">
        <f>O62/O63-1</f>
        <v>0.59512126734894166</v>
      </c>
      <c r="Q62" s="10">
        <f>O62/$O$85</f>
        <v>2.0648893090445937E-2</v>
      </c>
      <c r="R62" s="15">
        <f>O62-O63</f>
        <v>466.95000000000016</v>
      </c>
    </row>
    <row r="63" spans="1:18" x14ac:dyDescent="0.3">
      <c r="A63" s="1" t="s">
        <v>10</v>
      </c>
      <c r="B63" s="4">
        <v>0</v>
      </c>
      <c r="C63" s="4">
        <v>0</v>
      </c>
      <c r="D63" s="4">
        <v>0</v>
      </c>
      <c r="E63" s="4">
        <v>0</v>
      </c>
      <c r="F63" s="4">
        <v>0</v>
      </c>
      <c r="G63" s="4">
        <v>0</v>
      </c>
      <c r="H63" s="21">
        <v>0</v>
      </c>
      <c r="I63" s="4">
        <v>0</v>
      </c>
      <c r="J63" s="4">
        <f>'Health Portfolio'!F64</f>
        <v>760.86</v>
      </c>
      <c r="K63" s="4">
        <v>0</v>
      </c>
      <c r="L63" s="4">
        <v>0</v>
      </c>
      <c r="M63" s="4">
        <v>23.77</v>
      </c>
      <c r="N63" s="4">
        <v>0</v>
      </c>
      <c r="O63" s="15">
        <f t="shared" si="8"/>
        <v>784.63</v>
      </c>
      <c r="P63" s="22"/>
      <c r="Q63" s="1"/>
      <c r="R63" s="1"/>
    </row>
    <row r="64" spans="1:18" x14ac:dyDescent="0.3">
      <c r="A64" s="1" t="s">
        <v>42</v>
      </c>
      <c r="B64" s="4">
        <v>0</v>
      </c>
      <c r="C64" s="4">
        <v>0</v>
      </c>
      <c r="D64" s="4">
        <v>0</v>
      </c>
      <c r="E64" s="4">
        <v>0</v>
      </c>
      <c r="F64" s="4">
        <v>0</v>
      </c>
      <c r="G64" s="4">
        <v>0</v>
      </c>
      <c r="H64" s="21">
        <v>0</v>
      </c>
      <c r="I64" s="4">
        <v>0</v>
      </c>
      <c r="J64" s="4">
        <f>'Health Portfolio'!F65</f>
        <v>1911.71</v>
      </c>
      <c r="K64" s="4">
        <v>0</v>
      </c>
      <c r="L64" s="4">
        <v>0</v>
      </c>
      <c r="M64" s="4">
        <v>45.08</v>
      </c>
      <c r="N64" s="4">
        <v>0</v>
      </c>
      <c r="O64" s="15">
        <f t="shared" si="8"/>
        <v>1956.79</v>
      </c>
      <c r="P64" s="9">
        <f>O64/O65-1</f>
        <v>0.42915884574091234</v>
      </c>
      <c r="Q64" s="10">
        <f>O64/$O$85</f>
        <v>3.22836314981493E-2</v>
      </c>
      <c r="R64" s="15">
        <f>O64-O65</f>
        <v>587.59999999999991</v>
      </c>
    </row>
    <row r="65" spans="1:18" x14ac:dyDescent="0.3">
      <c r="A65" s="1" t="s">
        <v>10</v>
      </c>
      <c r="B65" s="4">
        <v>0</v>
      </c>
      <c r="C65" s="4">
        <v>0</v>
      </c>
      <c r="D65" s="4">
        <v>0</v>
      </c>
      <c r="E65" s="4">
        <v>0</v>
      </c>
      <c r="F65" s="4">
        <v>0</v>
      </c>
      <c r="G65" s="4">
        <v>0</v>
      </c>
      <c r="H65" s="21">
        <v>0</v>
      </c>
      <c r="I65" s="4">
        <v>0</v>
      </c>
      <c r="J65" s="4">
        <f>'Health Portfolio'!F66</f>
        <v>1340.21</v>
      </c>
      <c r="K65" s="4">
        <v>0</v>
      </c>
      <c r="L65" s="4">
        <v>0</v>
      </c>
      <c r="M65" s="4">
        <v>28.98</v>
      </c>
      <c r="N65" s="4">
        <v>0</v>
      </c>
      <c r="O65" s="15">
        <f t="shared" si="8"/>
        <v>1369.19</v>
      </c>
      <c r="P65" s="22"/>
      <c r="Q65" s="1"/>
      <c r="R65" s="1"/>
    </row>
    <row r="66" spans="1:18" x14ac:dyDescent="0.3">
      <c r="A66" s="1" t="s">
        <v>43</v>
      </c>
      <c r="B66" s="4">
        <v>0</v>
      </c>
      <c r="C66" s="4">
        <v>0</v>
      </c>
      <c r="D66" s="4">
        <v>0</v>
      </c>
      <c r="E66" s="4">
        <v>0</v>
      </c>
      <c r="F66" s="4">
        <v>0</v>
      </c>
      <c r="G66" s="4">
        <v>0</v>
      </c>
      <c r="H66" s="21">
        <v>0</v>
      </c>
      <c r="I66" s="4">
        <v>0</v>
      </c>
      <c r="J66" s="4">
        <f>'Health Portfolio'!F67</f>
        <v>30.849999999999998</v>
      </c>
      <c r="K66" s="4">
        <v>0</v>
      </c>
      <c r="L66" s="4">
        <v>0</v>
      </c>
      <c r="M66" s="4">
        <v>1.59</v>
      </c>
      <c r="N66" s="4">
        <v>0</v>
      </c>
      <c r="O66" s="15">
        <f t="shared" si="8"/>
        <v>32.44</v>
      </c>
      <c r="P66" s="9">
        <f>O66/O67-1</f>
        <v>3.1912144702842369</v>
      </c>
      <c r="Q66" s="10">
        <f>O66/$O$85</f>
        <v>5.3520357616298293E-4</v>
      </c>
      <c r="R66" s="15">
        <f>O66-O67</f>
        <v>24.699999999999996</v>
      </c>
    </row>
    <row r="67" spans="1:18" x14ac:dyDescent="0.3">
      <c r="A67" s="1" t="s">
        <v>10</v>
      </c>
      <c r="B67" s="4">
        <v>0</v>
      </c>
      <c r="C67" s="4">
        <v>0</v>
      </c>
      <c r="D67" s="4">
        <v>0</v>
      </c>
      <c r="E67" s="4">
        <v>0</v>
      </c>
      <c r="F67" s="4">
        <v>0</v>
      </c>
      <c r="G67" s="4">
        <v>0</v>
      </c>
      <c r="H67" s="21">
        <v>0</v>
      </c>
      <c r="I67" s="4">
        <v>0</v>
      </c>
      <c r="J67" s="4">
        <f>'Health Portfolio'!F68</f>
        <v>7.12</v>
      </c>
      <c r="K67" s="4">
        <v>0</v>
      </c>
      <c r="L67" s="4">
        <v>0</v>
      </c>
      <c r="M67" s="4">
        <v>0.62</v>
      </c>
      <c r="N67" s="4">
        <v>0</v>
      </c>
      <c r="O67" s="15">
        <f t="shared" si="8"/>
        <v>7.74</v>
      </c>
      <c r="P67" s="22"/>
      <c r="Q67" s="1"/>
      <c r="R67" s="1"/>
    </row>
    <row r="68" spans="1:18" x14ac:dyDescent="0.3">
      <c r="A68" s="1" t="s">
        <v>44</v>
      </c>
      <c r="B68" s="4">
        <v>0</v>
      </c>
      <c r="C68" s="4">
        <v>0</v>
      </c>
      <c r="D68" s="4">
        <v>0</v>
      </c>
      <c r="E68" s="4">
        <v>0</v>
      </c>
      <c r="F68" s="4">
        <v>0</v>
      </c>
      <c r="G68" s="4">
        <v>0</v>
      </c>
      <c r="H68" s="21">
        <v>0</v>
      </c>
      <c r="I68" s="4">
        <v>0</v>
      </c>
      <c r="J68" s="4">
        <f>'Health Portfolio'!F69</f>
        <v>472.09000000000003</v>
      </c>
      <c r="K68" s="4">
        <v>0</v>
      </c>
      <c r="L68" s="4">
        <v>0</v>
      </c>
      <c r="M68" s="4">
        <v>11.27</v>
      </c>
      <c r="N68" s="4">
        <v>0</v>
      </c>
      <c r="O68" s="15">
        <f t="shared" si="8"/>
        <v>483.36</v>
      </c>
      <c r="P68" s="9">
        <f>O68/O69-1</f>
        <v>0.36384413532349535</v>
      </c>
      <c r="Q68" s="10">
        <f>O68/$O$85</f>
        <v>7.9745992778711295E-3</v>
      </c>
      <c r="R68" s="15">
        <f>O68-O69</f>
        <v>128.94999999999999</v>
      </c>
    </row>
    <row r="69" spans="1:18" x14ac:dyDescent="0.3">
      <c r="A69" s="1" t="s">
        <v>10</v>
      </c>
      <c r="B69" s="4">
        <v>0</v>
      </c>
      <c r="C69" s="4">
        <v>0</v>
      </c>
      <c r="D69" s="4">
        <v>0</v>
      </c>
      <c r="E69" s="4">
        <v>0</v>
      </c>
      <c r="F69" s="4">
        <v>0</v>
      </c>
      <c r="G69" s="4">
        <v>0</v>
      </c>
      <c r="H69" s="21">
        <v>0</v>
      </c>
      <c r="I69" s="4">
        <v>0</v>
      </c>
      <c r="J69" s="4">
        <f>'Health Portfolio'!F70</f>
        <v>347.82000000000005</v>
      </c>
      <c r="K69" s="4">
        <v>0</v>
      </c>
      <c r="L69" s="4">
        <v>0</v>
      </c>
      <c r="M69" s="4">
        <v>6.59</v>
      </c>
      <c r="N69" s="4">
        <v>0</v>
      </c>
      <c r="O69" s="15">
        <f t="shared" si="8"/>
        <v>354.41</v>
      </c>
      <c r="P69" s="22"/>
      <c r="Q69" s="1"/>
      <c r="R69" s="1"/>
    </row>
    <row r="70" spans="1:18" x14ac:dyDescent="0.3">
      <c r="A70" s="1" t="s">
        <v>45</v>
      </c>
      <c r="B70" s="4">
        <v>0</v>
      </c>
      <c r="C70" s="4">
        <v>0</v>
      </c>
      <c r="D70" s="4">
        <v>0</v>
      </c>
      <c r="E70" s="4">
        <v>0</v>
      </c>
      <c r="F70" s="4">
        <v>0</v>
      </c>
      <c r="G70" s="4">
        <v>0</v>
      </c>
      <c r="H70" s="21">
        <v>0</v>
      </c>
      <c r="I70" s="4">
        <v>0</v>
      </c>
      <c r="J70" s="4">
        <f>'Health Portfolio'!F71</f>
        <v>19.340000000000003</v>
      </c>
      <c r="K70" s="4">
        <v>0</v>
      </c>
      <c r="L70" s="4">
        <v>0</v>
      </c>
      <c r="M70" s="4">
        <v>0</v>
      </c>
      <c r="N70" s="4">
        <v>0</v>
      </c>
      <c r="O70" s="15">
        <f t="shared" si="8"/>
        <v>19.340000000000003</v>
      </c>
      <c r="P70" s="9">
        <f>O70/O71-1</f>
        <v>15.252100840336137</v>
      </c>
      <c r="Q70" s="10">
        <f>O70/$O$85</f>
        <v>3.1907636137460207E-4</v>
      </c>
      <c r="R70" s="15">
        <f>O70-O71</f>
        <v>18.150000000000002</v>
      </c>
    </row>
    <row r="71" spans="1:18" x14ac:dyDescent="0.3">
      <c r="A71" s="1" t="s">
        <v>10</v>
      </c>
      <c r="B71" s="4">
        <v>0</v>
      </c>
      <c r="C71" s="4">
        <v>0</v>
      </c>
      <c r="D71" s="4">
        <v>0</v>
      </c>
      <c r="E71" s="4">
        <v>0</v>
      </c>
      <c r="F71" s="4">
        <v>0</v>
      </c>
      <c r="G71" s="4">
        <v>0</v>
      </c>
      <c r="H71" s="21">
        <v>0</v>
      </c>
      <c r="I71" s="4">
        <v>0</v>
      </c>
      <c r="J71" s="4">
        <f>'Health Portfolio'!F72</f>
        <v>1.19</v>
      </c>
      <c r="K71" s="4">
        <v>0</v>
      </c>
      <c r="L71" s="4">
        <v>0</v>
      </c>
      <c r="M71" s="4">
        <v>0</v>
      </c>
      <c r="N71" s="4">
        <v>0</v>
      </c>
      <c r="O71" s="15">
        <f t="shared" si="8"/>
        <v>1.19</v>
      </c>
      <c r="P71" s="22"/>
      <c r="Q71" s="1"/>
      <c r="R71" s="1"/>
    </row>
    <row r="72" spans="1:18" x14ac:dyDescent="0.3">
      <c r="A72" s="1" t="s">
        <v>46</v>
      </c>
      <c r="B72" s="4">
        <v>0</v>
      </c>
      <c r="C72" s="4">
        <v>0</v>
      </c>
      <c r="D72" s="4">
        <v>0</v>
      </c>
      <c r="E72" s="4">
        <v>0</v>
      </c>
      <c r="F72" s="4">
        <v>0</v>
      </c>
      <c r="G72" s="4">
        <v>0</v>
      </c>
      <c r="H72" s="21">
        <v>0</v>
      </c>
      <c r="I72" s="4">
        <v>0</v>
      </c>
      <c r="J72" s="4">
        <f>'Health Portfolio'!F73</f>
        <v>2674.27</v>
      </c>
      <c r="K72" s="4">
        <v>0</v>
      </c>
      <c r="L72" s="4">
        <v>0</v>
      </c>
      <c r="M72" s="4">
        <v>18.46</v>
      </c>
      <c r="N72" s="4">
        <v>0</v>
      </c>
      <c r="O72" s="15">
        <f t="shared" si="8"/>
        <v>2692.73</v>
      </c>
      <c r="P72" s="9">
        <f>O72/O73-1</f>
        <v>0.1918848098016126</v>
      </c>
      <c r="Q72" s="10">
        <f>O72/$O$85</f>
        <v>4.4425361456268464E-2</v>
      </c>
      <c r="R72" s="15">
        <f>O72-O73</f>
        <v>433.50999999999931</v>
      </c>
    </row>
    <row r="73" spans="1:18" x14ac:dyDescent="0.3">
      <c r="A73" s="1" t="s">
        <v>10</v>
      </c>
      <c r="B73" s="4">
        <v>0</v>
      </c>
      <c r="C73" s="4">
        <v>0</v>
      </c>
      <c r="D73" s="4">
        <v>0</v>
      </c>
      <c r="E73" s="4">
        <v>0</v>
      </c>
      <c r="F73" s="4">
        <v>0</v>
      </c>
      <c r="G73" s="4">
        <v>0</v>
      </c>
      <c r="H73" s="21">
        <v>0</v>
      </c>
      <c r="I73" s="4">
        <v>0</v>
      </c>
      <c r="J73" s="4">
        <f>'Health Portfolio'!F74</f>
        <v>2237.6800000000003</v>
      </c>
      <c r="K73" s="4">
        <v>0</v>
      </c>
      <c r="L73" s="4">
        <v>0</v>
      </c>
      <c r="M73" s="4">
        <v>21.53</v>
      </c>
      <c r="N73" s="4">
        <v>0.01</v>
      </c>
      <c r="O73" s="15">
        <f t="shared" si="8"/>
        <v>2259.2200000000007</v>
      </c>
      <c r="P73" s="22"/>
      <c r="Q73" s="1"/>
      <c r="R73" s="1"/>
    </row>
    <row r="74" spans="1:18" s="16" customFormat="1" x14ac:dyDescent="0.3">
      <c r="A74" s="3" t="s">
        <v>47</v>
      </c>
      <c r="B74" s="5">
        <v>0</v>
      </c>
      <c r="C74" s="5">
        <v>0</v>
      </c>
      <c r="D74" s="5">
        <v>0</v>
      </c>
      <c r="E74" s="5">
        <v>0</v>
      </c>
      <c r="F74" s="5">
        <v>0</v>
      </c>
      <c r="G74" s="5">
        <v>0</v>
      </c>
      <c r="H74" s="33">
        <v>0</v>
      </c>
      <c r="I74" s="5">
        <v>0</v>
      </c>
      <c r="J74" s="5">
        <f>J60+J62+J64+J66+J68+J70+J72</f>
        <v>7607.3900000000012</v>
      </c>
      <c r="K74" s="5">
        <v>0</v>
      </c>
      <c r="L74" s="5">
        <v>0</v>
      </c>
      <c r="M74" s="5">
        <f>M60+M62+M64+M66+M68+M70+M72</f>
        <v>180.65</v>
      </c>
      <c r="N74" s="5">
        <v>0</v>
      </c>
      <c r="O74" s="5">
        <f>O60+O62+O64+O66+O68+O70+O72</f>
        <v>7788.0399999999991</v>
      </c>
      <c r="P74" s="6">
        <f>O74/O75-1</f>
        <v>0.33953446772354234</v>
      </c>
      <c r="Q74" s="12">
        <f>O74/$O$85</f>
        <v>0.12848911403515281</v>
      </c>
      <c r="R74" s="18">
        <f>R60+R62+R64+R66+R68+R70+R72</f>
        <v>1974.0499999999993</v>
      </c>
    </row>
    <row r="75" spans="1:18" x14ac:dyDescent="0.3">
      <c r="A75" s="1" t="s">
        <v>37</v>
      </c>
      <c r="B75" s="4">
        <v>0</v>
      </c>
      <c r="C75" s="4">
        <v>0</v>
      </c>
      <c r="D75" s="4">
        <v>0</v>
      </c>
      <c r="E75" s="4">
        <v>0</v>
      </c>
      <c r="F75" s="4">
        <v>0</v>
      </c>
      <c r="G75" s="4">
        <v>0</v>
      </c>
      <c r="H75" s="21">
        <v>0</v>
      </c>
      <c r="I75" s="4">
        <v>0</v>
      </c>
      <c r="J75" s="4">
        <f>J61+J63+J65+J67++J69+J71+J73</f>
        <v>5716.6100000000006</v>
      </c>
      <c r="K75" s="4">
        <v>0</v>
      </c>
      <c r="L75" s="4">
        <v>0</v>
      </c>
      <c r="M75" s="4">
        <f t="shared" ref="M75:O75" si="9">M61+M63+M65+M67++M69+M71+M73</f>
        <v>97.37</v>
      </c>
      <c r="N75" s="4">
        <f t="shared" si="9"/>
        <v>0.01</v>
      </c>
      <c r="O75" s="4">
        <f t="shared" si="9"/>
        <v>5813.9900000000007</v>
      </c>
      <c r="P75" s="1"/>
      <c r="Q75" s="1"/>
      <c r="R75" s="1"/>
    </row>
    <row r="76" spans="1:18" x14ac:dyDescent="0.3">
      <c r="A76" s="1" t="s">
        <v>38</v>
      </c>
      <c r="B76" s="4">
        <v>0</v>
      </c>
      <c r="C76" s="4">
        <v>0</v>
      </c>
      <c r="D76" s="4">
        <v>0</v>
      </c>
      <c r="E76" s="4">
        <v>0</v>
      </c>
      <c r="F76" s="4">
        <v>0</v>
      </c>
      <c r="G76" s="4">
        <v>0</v>
      </c>
      <c r="H76" s="21">
        <v>0</v>
      </c>
      <c r="I76" s="4">
        <v>0</v>
      </c>
      <c r="J76" s="4">
        <f>J74/J75-1</f>
        <v>0.33075196663757023</v>
      </c>
      <c r="K76" s="4">
        <v>0</v>
      </c>
      <c r="L76" s="4">
        <v>0</v>
      </c>
      <c r="M76" s="4">
        <f t="shared" ref="M76:O76" si="10">M74/M75-1</f>
        <v>0.85529423847180852</v>
      </c>
      <c r="N76" s="4">
        <f t="shared" si="10"/>
        <v>-1</v>
      </c>
      <c r="O76" s="4">
        <f t="shared" si="10"/>
        <v>0.33953446772354234</v>
      </c>
      <c r="P76" s="1"/>
      <c r="Q76" s="1"/>
      <c r="R76" s="1"/>
    </row>
    <row r="77" spans="1:18" x14ac:dyDescent="0.3">
      <c r="A77" s="1" t="s">
        <v>58</v>
      </c>
      <c r="B77" s="4"/>
      <c r="C77" s="4"/>
      <c r="D77" s="4"/>
      <c r="E77" s="4"/>
      <c r="F77" s="4"/>
      <c r="G77" s="4"/>
      <c r="H77" s="21"/>
      <c r="I77" s="4"/>
      <c r="J77" s="4"/>
      <c r="K77" s="4"/>
      <c r="L77" s="4"/>
      <c r="M77" s="4"/>
      <c r="N77" s="4"/>
      <c r="O77" s="4"/>
      <c r="P77" s="1"/>
      <c r="Q77" s="1"/>
      <c r="R77" s="1"/>
    </row>
    <row r="78" spans="1:18" x14ac:dyDescent="0.3">
      <c r="A78" s="1" t="s">
        <v>59</v>
      </c>
      <c r="B78" s="4">
        <v>0</v>
      </c>
      <c r="C78" s="4">
        <v>0</v>
      </c>
      <c r="D78" s="4">
        <v>0</v>
      </c>
      <c r="E78" s="4">
        <v>0</v>
      </c>
      <c r="F78" s="4">
        <v>0</v>
      </c>
      <c r="G78" s="4">
        <v>0</v>
      </c>
      <c r="H78" s="21">
        <v>0</v>
      </c>
      <c r="I78" s="4">
        <v>0</v>
      </c>
      <c r="J78" s="4">
        <v>0</v>
      </c>
      <c r="K78" s="4">
        <v>0</v>
      </c>
      <c r="L78" s="4">
        <v>0</v>
      </c>
      <c r="M78" s="4">
        <v>0</v>
      </c>
      <c r="N78" s="4">
        <f>'Miscellaneous portfolio'!E60</f>
        <v>-89.47</v>
      </c>
      <c r="O78" s="15">
        <f t="shared" ref="O78:O81" si="11">B78+C78+F78+G78+J78+K78+L78+M78+N78</f>
        <v>-89.47</v>
      </c>
      <c r="P78" s="9">
        <f>O78/O79-1</f>
        <v>-8.6798283261802585</v>
      </c>
      <c r="Q78" s="10">
        <f>O78/$O$85</f>
        <v>-1.4760993822226288E-3</v>
      </c>
      <c r="R78" s="15">
        <f>O78-O79</f>
        <v>-101.12</v>
      </c>
    </row>
    <row r="79" spans="1:18" x14ac:dyDescent="0.3">
      <c r="A79" s="1" t="s">
        <v>10</v>
      </c>
      <c r="B79" s="4">
        <v>0</v>
      </c>
      <c r="C79" s="4">
        <v>0</v>
      </c>
      <c r="D79" s="4">
        <v>0</v>
      </c>
      <c r="E79" s="4">
        <v>0</v>
      </c>
      <c r="F79" s="4">
        <v>0</v>
      </c>
      <c r="G79" s="4">
        <v>0</v>
      </c>
      <c r="H79" s="21">
        <v>0</v>
      </c>
      <c r="I79" s="4">
        <v>0</v>
      </c>
      <c r="J79" s="4">
        <v>0</v>
      </c>
      <c r="K79" s="4">
        <v>0</v>
      </c>
      <c r="L79" s="4">
        <v>0</v>
      </c>
      <c r="M79" s="4">
        <v>0</v>
      </c>
      <c r="N79" s="4">
        <f>'Miscellaneous portfolio'!E61</f>
        <v>11.649999999999999</v>
      </c>
      <c r="O79" s="15">
        <f t="shared" si="11"/>
        <v>11.649999999999999</v>
      </c>
      <c r="P79" s="22"/>
      <c r="Q79" s="1"/>
      <c r="R79" s="1"/>
    </row>
    <row r="80" spans="1:18" x14ac:dyDescent="0.3">
      <c r="A80" s="1" t="s">
        <v>60</v>
      </c>
      <c r="B80" s="4">
        <v>0</v>
      </c>
      <c r="C80" s="4">
        <v>0</v>
      </c>
      <c r="D80" s="4">
        <v>0</v>
      </c>
      <c r="E80" s="4">
        <v>0</v>
      </c>
      <c r="F80" s="4">
        <v>0</v>
      </c>
      <c r="G80" s="4">
        <v>0</v>
      </c>
      <c r="H80" s="21">
        <v>0</v>
      </c>
      <c r="I80" s="4">
        <v>0</v>
      </c>
      <c r="J80" s="4">
        <v>0</v>
      </c>
      <c r="K80" s="4">
        <v>0</v>
      </c>
      <c r="L80" s="4">
        <v>0</v>
      </c>
      <c r="M80" s="4">
        <v>0</v>
      </c>
      <c r="N80" s="4">
        <f>'Miscellaneous portfolio'!E62</f>
        <v>219.16</v>
      </c>
      <c r="O80" s="15">
        <f t="shared" si="11"/>
        <v>219.16</v>
      </c>
      <c r="P80" s="9">
        <f>O80/O81-1</f>
        <v>0.116681952511974</v>
      </c>
      <c r="Q80" s="10">
        <f>O80/$O$85</f>
        <v>3.6157588086275995E-3</v>
      </c>
      <c r="R80" s="15">
        <f>O80-O81</f>
        <v>22.900000000000006</v>
      </c>
    </row>
    <row r="81" spans="1:18" x14ac:dyDescent="0.3">
      <c r="A81" s="1" t="s">
        <v>10</v>
      </c>
      <c r="B81" s="4">
        <v>0</v>
      </c>
      <c r="C81" s="4">
        <v>0</v>
      </c>
      <c r="D81" s="4">
        <v>0</v>
      </c>
      <c r="E81" s="4">
        <v>0</v>
      </c>
      <c r="F81" s="4">
        <v>0</v>
      </c>
      <c r="G81" s="4">
        <v>0</v>
      </c>
      <c r="H81" s="21">
        <v>0</v>
      </c>
      <c r="I81" s="4">
        <v>0</v>
      </c>
      <c r="J81" s="4">
        <v>0</v>
      </c>
      <c r="K81" s="4">
        <v>0</v>
      </c>
      <c r="L81" s="4">
        <v>0</v>
      </c>
      <c r="M81" s="4">
        <v>0</v>
      </c>
      <c r="N81" s="4">
        <f>'Miscellaneous portfolio'!E63</f>
        <v>196.26</v>
      </c>
      <c r="O81" s="15">
        <f t="shared" si="11"/>
        <v>196.26</v>
      </c>
      <c r="P81" s="22"/>
      <c r="Q81" s="1"/>
      <c r="R81" s="1"/>
    </row>
    <row r="82" spans="1:18" x14ac:dyDescent="0.3">
      <c r="A82" s="3" t="s">
        <v>61</v>
      </c>
      <c r="B82" s="5">
        <v>0</v>
      </c>
      <c r="C82" s="5">
        <v>0</v>
      </c>
      <c r="D82" s="5">
        <v>0</v>
      </c>
      <c r="E82" s="5">
        <v>0</v>
      </c>
      <c r="F82" s="5">
        <v>0</v>
      </c>
      <c r="G82" s="5">
        <v>0</v>
      </c>
      <c r="H82" s="33">
        <v>0</v>
      </c>
      <c r="I82" s="5">
        <v>0</v>
      </c>
      <c r="J82" s="5">
        <v>0</v>
      </c>
      <c r="K82" s="5">
        <v>0</v>
      </c>
      <c r="L82" s="5">
        <v>0</v>
      </c>
      <c r="M82" s="5">
        <v>0</v>
      </c>
      <c r="N82" s="5">
        <f>N80+N78</f>
        <v>129.69</v>
      </c>
      <c r="O82" s="5">
        <f>O80+O78</f>
        <v>129.69</v>
      </c>
      <c r="P82" s="6">
        <f>O82/O83-1</f>
        <v>-0.37622048001539132</v>
      </c>
      <c r="Q82" s="12">
        <f>O82/$O$85</f>
        <v>2.1396594264049707E-3</v>
      </c>
      <c r="R82" s="18">
        <f>R80+R78</f>
        <v>-78.22</v>
      </c>
    </row>
    <row r="83" spans="1:18" x14ac:dyDescent="0.3">
      <c r="A83" s="1" t="s">
        <v>37</v>
      </c>
      <c r="B83" s="4">
        <v>0</v>
      </c>
      <c r="C83" s="4">
        <v>0</v>
      </c>
      <c r="D83" s="4">
        <v>0</v>
      </c>
      <c r="E83" s="4">
        <v>0</v>
      </c>
      <c r="F83" s="4">
        <v>0</v>
      </c>
      <c r="G83" s="4">
        <v>0</v>
      </c>
      <c r="H83" s="21">
        <v>0</v>
      </c>
      <c r="I83" s="4">
        <v>0</v>
      </c>
      <c r="J83" s="4">
        <v>0</v>
      </c>
      <c r="K83" s="4">
        <v>0</v>
      </c>
      <c r="L83" s="4">
        <v>0</v>
      </c>
      <c r="M83" s="4">
        <v>0</v>
      </c>
      <c r="N83" s="4">
        <f>N81+N79</f>
        <v>207.91</v>
      </c>
      <c r="O83" s="4">
        <f>O81+O79</f>
        <v>207.91</v>
      </c>
      <c r="P83" s="1"/>
      <c r="Q83" s="1"/>
      <c r="R83" s="1"/>
    </row>
    <row r="84" spans="1:18" x14ac:dyDescent="0.3">
      <c r="A84" s="1" t="s">
        <v>38</v>
      </c>
      <c r="B84" s="4">
        <v>0</v>
      </c>
      <c r="C84" s="4">
        <v>0</v>
      </c>
      <c r="D84" s="4">
        <v>0</v>
      </c>
      <c r="E84" s="4">
        <v>0</v>
      </c>
      <c r="F84" s="4">
        <v>0</v>
      </c>
      <c r="G84" s="4">
        <v>0</v>
      </c>
      <c r="H84" s="21">
        <v>0</v>
      </c>
      <c r="I84" s="4">
        <v>0</v>
      </c>
      <c r="J84" s="4"/>
      <c r="K84" s="4"/>
      <c r="L84" s="4"/>
      <c r="M84" s="4"/>
      <c r="N84" s="4">
        <f t="shared" ref="N84:O84" si="12">N82/N83-1</f>
        <v>-0.37622048001539132</v>
      </c>
      <c r="O84" s="4">
        <f t="shared" si="12"/>
        <v>-0.37622048001539132</v>
      </c>
      <c r="P84" s="1"/>
      <c r="Q84" s="1"/>
      <c r="R84" s="1"/>
    </row>
    <row r="85" spans="1:18" x14ac:dyDescent="0.3">
      <c r="A85" s="1" t="s">
        <v>48</v>
      </c>
      <c r="B85" s="18">
        <f>B56+B74+B82</f>
        <v>6463.49</v>
      </c>
      <c r="C85" s="18">
        <f>C56+C74+C82</f>
        <v>1769.57</v>
      </c>
      <c r="D85" s="18">
        <f t="shared" ref="D85:O85" si="13">D56+D74+D82</f>
        <v>1391.65</v>
      </c>
      <c r="E85" s="18">
        <f t="shared" si="13"/>
        <v>377.91999999999996</v>
      </c>
      <c r="F85" s="18">
        <f t="shared" si="13"/>
        <v>1301.97</v>
      </c>
      <c r="G85" s="18">
        <f t="shared" si="13"/>
        <v>17523.050000000003</v>
      </c>
      <c r="H85" s="35">
        <f t="shared" si="13"/>
        <v>7346.01</v>
      </c>
      <c r="I85" s="18">
        <f t="shared" si="13"/>
        <v>10177.039999999999</v>
      </c>
      <c r="J85" s="18">
        <f t="shared" si="13"/>
        <v>27263.430000000008</v>
      </c>
      <c r="K85" s="18">
        <f t="shared" si="13"/>
        <v>182.37</v>
      </c>
      <c r="L85" s="18">
        <f t="shared" si="13"/>
        <v>1515.7499999999998</v>
      </c>
      <c r="M85" s="18">
        <f t="shared" si="13"/>
        <v>2531.0100000000007</v>
      </c>
      <c r="N85" s="18">
        <f t="shared" si="13"/>
        <v>2061.81</v>
      </c>
      <c r="O85" s="18">
        <f t="shared" si="13"/>
        <v>60612.450000000012</v>
      </c>
      <c r="P85" s="12">
        <f>O85/O86-1</f>
        <v>8.6570789618747757E-2</v>
      </c>
      <c r="Q85" s="12">
        <f>O85/$O$85</f>
        <v>1</v>
      </c>
      <c r="R85" s="18">
        <f>R56+R74+R82</f>
        <v>4829.2</v>
      </c>
    </row>
    <row r="86" spans="1:18" x14ac:dyDescent="0.3">
      <c r="A86" s="1" t="s">
        <v>37</v>
      </c>
      <c r="B86" s="15">
        <f>B57+B75+B83</f>
        <v>9114.9600000000009</v>
      </c>
      <c r="C86" s="15">
        <f>C57+C75+C83</f>
        <v>1300.58</v>
      </c>
      <c r="D86" s="15">
        <f>D57+D75+D83</f>
        <v>1034.53</v>
      </c>
      <c r="E86" s="15">
        <f t="shared" ref="E86:O86" si="14">E57+E75+E83</f>
        <v>266.05</v>
      </c>
      <c r="F86" s="15">
        <f t="shared" si="14"/>
        <v>1204.4899999999998</v>
      </c>
      <c r="G86" s="15">
        <f t="shared" si="14"/>
        <v>15394.96</v>
      </c>
      <c r="H86" s="36">
        <f t="shared" si="14"/>
        <v>6306.38</v>
      </c>
      <c r="I86" s="15">
        <f t="shared" si="14"/>
        <v>9088.5799999999981</v>
      </c>
      <c r="J86" s="15">
        <f t="shared" si="14"/>
        <v>23009.649999999998</v>
      </c>
      <c r="K86" s="15">
        <f t="shared" si="14"/>
        <v>166.67000000000002</v>
      </c>
      <c r="L86" s="15">
        <f t="shared" si="14"/>
        <v>1379</v>
      </c>
      <c r="M86" s="15">
        <f t="shared" si="14"/>
        <v>1885.1</v>
      </c>
      <c r="N86" s="15">
        <f t="shared" si="14"/>
        <v>2327.8400000000006</v>
      </c>
      <c r="O86" s="15">
        <f t="shared" si="14"/>
        <v>55783.25</v>
      </c>
      <c r="P86" s="1"/>
      <c r="Q86" s="1"/>
      <c r="R86" s="1"/>
    </row>
    <row r="87" spans="1:18" x14ac:dyDescent="0.3">
      <c r="A87" s="1" t="s">
        <v>38</v>
      </c>
      <c r="B87" s="6">
        <f t="shared" ref="B87:O87" si="15">B85/B86-1</f>
        <v>-0.29089211581839092</v>
      </c>
      <c r="C87" s="6">
        <f t="shared" si="15"/>
        <v>0.36060065509234351</v>
      </c>
      <c r="D87" s="6">
        <f t="shared" si="15"/>
        <v>0.3452002358558961</v>
      </c>
      <c r="E87" s="6">
        <f t="shared" si="15"/>
        <v>0.42048487126479972</v>
      </c>
      <c r="F87" s="6">
        <f t="shared" si="15"/>
        <v>8.0930518310654564E-2</v>
      </c>
      <c r="G87" s="6">
        <f t="shared" si="15"/>
        <v>0.13823290219656337</v>
      </c>
      <c r="H87" s="37">
        <f t="shared" si="15"/>
        <v>0.164853687852619</v>
      </c>
      <c r="I87" s="6">
        <f t="shared" si="15"/>
        <v>0.11976128284066401</v>
      </c>
      <c r="J87" s="6">
        <f t="shared" si="15"/>
        <v>0.1848693917551989</v>
      </c>
      <c r="K87" s="6">
        <f t="shared" si="15"/>
        <v>9.4198116037679247E-2</v>
      </c>
      <c r="L87" s="6">
        <f t="shared" si="15"/>
        <v>9.9166062364031804E-2</v>
      </c>
      <c r="M87" s="6">
        <f t="shared" si="15"/>
        <v>0.34263964776404476</v>
      </c>
      <c r="N87" s="6">
        <f t="shared" si="15"/>
        <v>-0.11428190940958172</v>
      </c>
      <c r="O87" s="6">
        <f t="shared" si="15"/>
        <v>8.6570789618747757E-2</v>
      </c>
      <c r="P87" s="1"/>
      <c r="Q87" s="3"/>
      <c r="R87" s="1"/>
    </row>
    <row r="88" spans="1:18" x14ac:dyDescent="0.3">
      <c r="A88" s="1" t="s">
        <v>49</v>
      </c>
      <c r="B88" s="10">
        <f>B85/$O$85</f>
        <v>0.10663634286355358</v>
      </c>
      <c r="C88" s="10">
        <f>C85/$O$85</f>
        <v>2.9194827135349249E-2</v>
      </c>
      <c r="D88" s="10">
        <f>D85/$O$85</f>
        <v>2.2959804462614527E-2</v>
      </c>
      <c r="E88" s="10">
        <f t="shared" ref="E88:O88" si="16">E85/$O$85</f>
        <v>6.2350226727347254E-3</v>
      </c>
      <c r="F88" s="10">
        <f t="shared" si="16"/>
        <v>2.1480240445651014E-2</v>
      </c>
      <c r="G88" s="10">
        <f t="shared" si="16"/>
        <v>0.28909984664866706</v>
      </c>
      <c r="H88" s="20">
        <f t="shared" si="16"/>
        <v>0.12119638787080871</v>
      </c>
      <c r="I88" s="10">
        <f t="shared" si="16"/>
        <v>0.16790345877785828</v>
      </c>
      <c r="J88" s="10">
        <f t="shared" si="16"/>
        <v>0.4497991749219839</v>
      </c>
      <c r="K88" s="10">
        <f t="shared" si="16"/>
        <v>3.0087877985463377E-3</v>
      </c>
      <c r="L88" s="10">
        <f t="shared" si="16"/>
        <v>2.5007238611869334E-2</v>
      </c>
      <c r="M88" s="10">
        <f t="shared" si="16"/>
        <v>4.1757262740575576E-2</v>
      </c>
      <c r="N88" s="10">
        <f t="shared" si="16"/>
        <v>3.401627883380394E-2</v>
      </c>
      <c r="O88" s="10">
        <f t="shared" si="16"/>
        <v>1</v>
      </c>
      <c r="P88" s="1"/>
      <c r="Q88" s="1"/>
      <c r="R88" s="1"/>
    </row>
    <row r="89" spans="1:18" x14ac:dyDescent="0.3">
      <c r="A89" s="1" t="s">
        <v>50</v>
      </c>
      <c r="B89" s="10">
        <f>B86/$O$86</f>
        <v>0.16339958679352676</v>
      </c>
      <c r="C89" s="10">
        <f>C86/$O$86</f>
        <v>2.3314883948138552E-2</v>
      </c>
      <c r="D89" s="10">
        <f t="shared" ref="D89:O89" si="17">D86/$O$86</f>
        <v>1.8545531140620169E-2</v>
      </c>
      <c r="E89" s="10">
        <f t="shared" si="17"/>
        <v>4.7693528075183865E-3</v>
      </c>
      <c r="F89" s="10">
        <f t="shared" si="17"/>
        <v>2.1592323860657094E-2</v>
      </c>
      <c r="G89" s="10">
        <f t="shared" si="17"/>
        <v>0.27597818341527247</v>
      </c>
      <c r="H89" s="20">
        <f t="shared" si="17"/>
        <v>0.1130514984336696</v>
      </c>
      <c r="I89" s="10">
        <f t="shared" si="17"/>
        <v>0.16292668498160287</v>
      </c>
      <c r="J89" s="10">
        <f t="shared" si="17"/>
        <v>0.41248313785948287</v>
      </c>
      <c r="K89" s="10">
        <f t="shared" si="17"/>
        <v>2.9878144425073837E-3</v>
      </c>
      <c r="L89" s="10">
        <f t="shared" si="17"/>
        <v>2.4720682283660419E-2</v>
      </c>
      <c r="M89" s="10">
        <f t="shared" si="17"/>
        <v>3.3793298167460663E-2</v>
      </c>
      <c r="N89" s="10">
        <f t="shared" si="17"/>
        <v>4.1730089229293749E-2</v>
      </c>
      <c r="O89" s="10">
        <f t="shared" si="17"/>
        <v>1</v>
      </c>
      <c r="P89" s="1"/>
      <c r="Q89" s="1"/>
      <c r="R89" s="1"/>
    </row>
    <row r="91" spans="1:18" ht="34.200000000000003" customHeight="1" x14ac:dyDescent="0.3">
      <c r="A91" s="27" t="s">
        <v>76</v>
      </c>
      <c r="B91" s="27"/>
      <c r="C91" s="27"/>
      <c r="D91" s="27"/>
      <c r="E91" s="27"/>
      <c r="F91" s="27"/>
      <c r="G91" s="27"/>
      <c r="H91" s="27"/>
      <c r="I91" s="27"/>
      <c r="J91" s="27"/>
      <c r="K91" s="27"/>
      <c r="L91" s="27"/>
      <c r="M91" s="27"/>
      <c r="N91" s="27"/>
      <c r="O91" s="27"/>
      <c r="P91" s="27"/>
      <c r="Q91" s="27"/>
      <c r="R91" s="27"/>
    </row>
  </sheetData>
  <mergeCells count="2">
    <mergeCell ref="A1:R1"/>
    <mergeCell ref="A91:R9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Health Portfolio</vt:lpstr>
      <vt:lpstr>Liability Portfolio</vt:lpstr>
      <vt:lpstr>Miscellaneous portfolio</vt:lpstr>
      <vt:lpstr>Segmentwise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Sharad Taware</cp:lastModifiedBy>
  <dcterms:created xsi:type="dcterms:W3CDTF">2026-06-11T14:10:46Z</dcterms:created>
  <dcterms:modified xsi:type="dcterms:W3CDTF">2026-06-17T08:05:40Z</dcterms:modified>
</cp:coreProperties>
</file>