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icouncil-my.sharepoint.com/personal/sskandan_gicouncil_in/Documents/Documents/Year book/25-26/"/>
    </mc:Choice>
  </mc:AlternateContent>
  <xr:revisionPtr revIDLastSave="1" documentId="8_{CBE8E5FD-8548-4BA0-AA48-7DAC20553E13}" xr6:coauthVersionLast="47" xr6:coauthVersionMax="47" xr10:uidLastSave="{6F2E9DD2-ABF4-4565-A869-73C6006C3602}"/>
  <bookViews>
    <workbookView xWindow="-108" yWindow="-108" windowWidth="23256" windowHeight="1245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2" l="1"/>
  <c r="O87" i="4"/>
  <c r="O86" i="4"/>
  <c r="C63" i="3"/>
  <c r="D63" i="3"/>
  <c r="E63" i="3"/>
  <c r="B63" i="3"/>
  <c r="D62" i="3"/>
  <c r="C62" i="3"/>
  <c r="B62" i="3"/>
  <c r="E55" i="3"/>
  <c r="D55" i="3"/>
  <c r="C55" i="3"/>
  <c r="B55" i="3"/>
  <c r="E54" i="3"/>
  <c r="D54" i="3"/>
  <c r="C54" i="3"/>
  <c r="B54" i="3"/>
  <c r="E56" i="2"/>
  <c r="D56" i="2"/>
  <c r="C56" i="2"/>
  <c r="B56" i="2"/>
  <c r="F55" i="2"/>
  <c r="C55" i="2"/>
  <c r="D55" i="2"/>
  <c r="E55" i="2"/>
  <c r="B55" i="2"/>
  <c r="O59" i="4"/>
  <c r="O60" i="4"/>
  <c r="O61" i="4"/>
  <c r="O62" i="4"/>
  <c r="O63" i="4"/>
  <c r="O64" i="4"/>
  <c r="O65" i="4"/>
  <c r="O66" i="4"/>
  <c r="O67" i="4"/>
  <c r="O68" i="4"/>
  <c r="O69" i="4"/>
  <c r="O70" i="4"/>
  <c r="O71" i="4"/>
  <c r="O58"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O4" i="4"/>
  <c r="N85" i="4" l="1"/>
  <c r="M85" i="4"/>
  <c r="L85" i="4"/>
  <c r="I85" i="4"/>
  <c r="H85" i="4"/>
  <c r="G85" i="4"/>
  <c r="F85" i="4"/>
  <c r="E85" i="4"/>
  <c r="D85" i="4"/>
  <c r="C85" i="4"/>
  <c r="B85" i="4"/>
  <c r="R80" i="4"/>
  <c r="R78" i="4"/>
  <c r="R76" i="4"/>
  <c r="R70" i="4"/>
  <c r="R68" i="4"/>
  <c r="R66" i="4"/>
  <c r="R64" i="4"/>
  <c r="R62" i="4"/>
  <c r="R60" i="4"/>
  <c r="R58" i="4"/>
  <c r="R72" i="4" s="1"/>
  <c r="R52" i="4"/>
  <c r="R50" i="4"/>
  <c r="R48" i="4"/>
  <c r="R46" i="4"/>
  <c r="R44" i="4"/>
  <c r="R42" i="4"/>
  <c r="R40" i="4"/>
  <c r="R38" i="4"/>
  <c r="R36" i="4"/>
  <c r="R34" i="4"/>
  <c r="R32" i="4"/>
  <c r="R30" i="4"/>
  <c r="R28" i="4"/>
  <c r="R26" i="4"/>
  <c r="R24" i="4"/>
  <c r="R22" i="4"/>
  <c r="R18" i="4"/>
  <c r="R16" i="4"/>
  <c r="R14" i="4"/>
  <c r="R12" i="4"/>
  <c r="R10" i="4"/>
  <c r="R8" i="4"/>
  <c r="R6" i="4"/>
  <c r="R4" i="4"/>
  <c r="P80" i="4"/>
  <c r="P78" i="4"/>
  <c r="P76" i="4"/>
  <c r="P72" i="4"/>
  <c r="P70" i="4"/>
  <c r="P66" i="4"/>
  <c r="P64" i="4"/>
  <c r="P62" i="4"/>
  <c r="P60" i="4"/>
  <c r="P58" i="4"/>
  <c r="P52" i="4"/>
  <c r="P50" i="4"/>
  <c r="P48" i="4"/>
  <c r="P46" i="4"/>
  <c r="P44" i="4"/>
  <c r="P42" i="4"/>
  <c r="P40" i="4"/>
  <c r="P38" i="4"/>
  <c r="P36" i="4"/>
  <c r="P34" i="4"/>
  <c r="P32" i="4"/>
  <c r="P30" i="4"/>
  <c r="P28" i="4"/>
  <c r="P26" i="4"/>
  <c r="P24" i="4"/>
  <c r="P22" i="4"/>
  <c r="P18" i="4"/>
  <c r="P16" i="4"/>
  <c r="P14" i="4"/>
  <c r="P12" i="4"/>
  <c r="P10" i="4"/>
  <c r="P8" i="4"/>
  <c r="P6" i="4"/>
  <c r="P4" i="4"/>
  <c r="C84" i="4"/>
  <c r="D84" i="4"/>
  <c r="E84" i="4"/>
  <c r="F84" i="4"/>
  <c r="G84" i="4"/>
  <c r="H84" i="4"/>
  <c r="I84" i="4"/>
  <c r="L84" i="4"/>
  <c r="M84" i="4"/>
  <c r="N84" i="4"/>
  <c r="B84" i="4"/>
  <c r="N83" i="4"/>
  <c r="C83" i="4"/>
  <c r="D83" i="4"/>
  <c r="E83" i="4"/>
  <c r="F83" i="4"/>
  <c r="G83" i="4"/>
  <c r="H83" i="4"/>
  <c r="I83" i="4"/>
  <c r="J83" i="4"/>
  <c r="L83" i="4"/>
  <c r="M83" i="4"/>
  <c r="B83" i="4"/>
  <c r="O80" i="4"/>
  <c r="O81" i="4"/>
  <c r="N81" i="4"/>
  <c r="N80" i="4"/>
  <c r="O79" i="4"/>
  <c r="O78" i="4"/>
  <c r="O77" i="4"/>
  <c r="O76" i="4"/>
  <c r="N78" i="4"/>
  <c r="N79" i="4"/>
  <c r="N77" i="4"/>
  <c r="N76" i="4"/>
  <c r="O74" i="4"/>
  <c r="N74" i="4"/>
  <c r="M74" i="4"/>
  <c r="J74" i="4"/>
  <c r="N56" i="4"/>
  <c r="M56" i="4"/>
  <c r="L56" i="4"/>
  <c r="I56" i="4"/>
  <c r="H56" i="4"/>
  <c r="G56" i="4"/>
  <c r="F56" i="4"/>
  <c r="E56" i="4"/>
  <c r="D56" i="4"/>
  <c r="C56" i="4"/>
  <c r="B56" i="4"/>
  <c r="O73" i="4"/>
  <c r="O72" i="4"/>
  <c r="M73" i="4"/>
  <c r="M72" i="4"/>
  <c r="J73" i="4"/>
  <c r="J72" i="4"/>
  <c r="J59" i="4"/>
  <c r="J60" i="4"/>
  <c r="J61" i="4"/>
  <c r="J62" i="4"/>
  <c r="J63" i="4"/>
  <c r="J64" i="4"/>
  <c r="J65" i="4"/>
  <c r="J66" i="4"/>
  <c r="J67" i="4"/>
  <c r="J68" i="4"/>
  <c r="J69" i="4"/>
  <c r="J70" i="4"/>
  <c r="J71" i="4"/>
  <c r="J58" i="4"/>
  <c r="O54"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 i="4"/>
  <c r="N4"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 i="4"/>
  <c r="L55" i="4" s="1"/>
  <c r="L4" i="4"/>
  <c r="C54" i="4"/>
  <c r="D54" i="4"/>
  <c r="E54" i="4"/>
  <c r="F54" i="4"/>
  <c r="G54" i="4"/>
  <c r="H54" i="4"/>
  <c r="I54" i="4"/>
  <c r="J54" i="4"/>
  <c r="K54" i="4"/>
  <c r="M54" i="4"/>
  <c r="C55" i="4"/>
  <c r="D55" i="4"/>
  <c r="E55" i="4"/>
  <c r="F55" i="4"/>
  <c r="G55" i="4"/>
  <c r="H55" i="4"/>
  <c r="I55" i="4"/>
  <c r="K55" i="4"/>
  <c r="K84" i="4" s="1"/>
  <c r="M55" i="4"/>
  <c r="N55" i="4"/>
  <c r="B55" i="4"/>
  <c r="B54" i="4"/>
  <c r="J8" i="4"/>
  <c r="J9" i="4"/>
  <c r="J10" i="4"/>
  <c r="J11" i="4"/>
  <c r="J12" i="4"/>
  <c r="J13" i="4"/>
  <c r="J14" i="4"/>
  <c r="J15" i="4"/>
  <c r="J16" i="4"/>
  <c r="J17" i="4"/>
  <c r="J18" i="4"/>
  <c r="J19" i="4"/>
  <c r="J20"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6" i="4"/>
  <c r="J7" i="4"/>
  <c r="J5" i="4"/>
  <c r="J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4" i="4"/>
  <c r="H52" i="3"/>
  <c r="H50" i="3"/>
  <c r="H48" i="3"/>
  <c r="H46" i="3"/>
  <c r="H44" i="3"/>
  <c r="H42" i="3"/>
  <c r="H40" i="3"/>
  <c r="H38" i="3"/>
  <c r="H36" i="3"/>
  <c r="H34" i="3"/>
  <c r="H32" i="3"/>
  <c r="H28" i="3"/>
  <c r="H26" i="3"/>
  <c r="H24" i="3"/>
  <c r="H22" i="3"/>
  <c r="H20" i="3"/>
  <c r="H18" i="3"/>
  <c r="H16" i="3"/>
  <c r="H14" i="3"/>
  <c r="H12" i="3"/>
  <c r="H10" i="3"/>
  <c r="H8" i="3"/>
  <c r="H6" i="3"/>
  <c r="H4" i="3"/>
  <c r="F62" i="3"/>
  <c r="F60" i="3"/>
  <c r="F58" i="3"/>
  <c r="E64" i="3"/>
  <c r="D64" i="3"/>
  <c r="C64" i="3"/>
  <c r="B64" i="3"/>
  <c r="D56" i="3"/>
  <c r="C56" i="3"/>
  <c r="B56" i="3"/>
  <c r="F52" i="3"/>
  <c r="F50" i="3"/>
  <c r="F48" i="3"/>
  <c r="F46" i="3"/>
  <c r="F44" i="3"/>
  <c r="F42" i="3"/>
  <c r="F40" i="3"/>
  <c r="F38" i="3"/>
  <c r="F36" i="3"/>
  <c r="F34" i="3"/>
  <c r="F32" i="3"/>
  <c r="F28" i="3"/>
  <c r="F26" i="3"/>
  <c r="F24" i="3"/>
  <c r="F22" i="3"/>
  <c r="F20" i="3"/>
  <c r="F18" i="3"/>
  <c r="F16" i="3"/>
  <c r="F14" i="3"/>
  <c r="F12" i="3"/>
  <c r="F10" i="3"/>
  <c r="F8" i="3"/>
  <c r="F6" i="3"/>
  <c r="F4" i="3"/>
  <c r="E61" i="3"/>
  <c r="E60" i="3"/>
  <c r="E59" i="3"/>
  <c r="E58" i="3"/>
  <c r="E65" i="3"/>
  <c r="G58" i="3" s="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C66" i="3"/>
  <c r="D66" i="3"/>
  <c r="E66" i="3"/>
  <c r="B66" i="3"/>
  <c r="C65" i="3"/>
  <c r="D65" i="3"/>
  <c r="B65" i="3"/>
  <c r="E4" i="3"/>
  <c r="I55" i="2"/>
  <c r="I53" i="2"/>
  <c r="I51" i="2"/>
  <c r="I49" i="2"/>
  <c r="I47" i="2"/>
  <c r="I45" i="2"/>
  <c r="I43" i="2"/>
  <c r="I41" i="2"/>
  <c r="I39" i="2"/>
  <c r="I37" i="2"/>
  <c r="I35" i="2"/>
  <c r="I33" i="2"/>
  <c r="I29" i="2"/>
  <c r="I27" i="2"/>
  <c r="I25" i="2"/>
  <c r="I21" i="2"/>
  <c r="I19" i="2"/>
  <c r="I17" i="2"/>
  <c r="I15" i="2"/>
  <c r="I13" i="2"/>
  <c r="I11" i="2"/>
  <c r="I9" i="2"/>
  <c r="I7" i="2"/>
  <c r="I5" i="2"/>
  <c r="C59" i="2"/>
  <c r="D59" i="2"/>
  <c r="E59" i="2"/>
  <c r="F59" i="2"/>
  <c r="B59" i="2"/>
  <c r="F58" i="2"/>
  <c r="E58" i="2"/>
  <c r="D58" i="2"/>
  <c r="C58" i="2"/>
  <c r="B58" i="2"/>
  <c r="F57" i="2"/>
  <c r="E57" i="2"/>
  <c r="D57" i="2"/>
  <c r="C57" i="2"/>
  <c r="B57" i="2"/>
  <c r="H55" i="2"/>
  <c r="H53" i="2"/>
  <c r="H51" i="2"/>
  <c r="H49" i="2"/>
  <c r="H47" i="2"/>
  <c r="H45" i="2"/>
  <c r="H43" i="2"/>
  <c r="H41" i="2"/>
  <c r="H39" i="2"/>
  <c r="H37" i="2"/>
  <c r="H35" i="2"/>
  <c r="H33" i="2"/>
  <c r="H29" i="2"/>
  <c r="H27" i="2"/>
  <c r="H25" i="2"/>
  <c r="H21" i="2"/>
  <c r="H19" i="2"/>
  <c r="H17" i="2"/>
  <c r="H15" i="2"/>
  <c r="H13" i="2"/>
  <c r="H11" i="2"/>
  <c r="H9" i="2"/>
  <c r="H7" i="2"/>
  <c r="H5" i="2"/>
  <c r="G55" i="2"/>
  <c r="G53" i="2"/>
  <c r="G51" i="2"/>
  <c r="G49" i="2"/>
  <c r="G47" i="2"/>
  <c r="G45" i="2"/>
  <c r="G43" i="2"/>
  <c r="G41" i="2"/>
  <c r="G39" i="2"/>
  <c r="G37" i="2"/>
  <c r="G35" i="2"/>
  <c r="G33" i="2"/>
  <c r="G29" i="2"/>
  <c r="G27" i="2"/>
  <c r="G25" i="2"/>
  <c r="G21" i="2"/>
  <c r="G19" i="2"/>
  <c r="G17" i="2"/>
  <c r="G15" i="2"/>
  <c r="G13" i="2"/>
  <c r="G11" i="2"/>
  <c r="G9" i="2"/>
  <c r="G7" i="2"/>
  <c r="G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I73" i="1"/>
  <c r="I71" i="1"/>
  <c r="I69" i="1"/>
  <c r="I67" i="1"/>
  <c r="I65" i="1"/>
  <c r="I63" i="1"/>
  <c r="I61" i="1"/>
  <c r="I59" i="1"/>
  <c r="I53" i="1"/>
  <c r="I51" i="1"/>
  <c r="I49" i="1"/>
  <c r="I47" i="1"/>
  <c r="I45" i="1"/>
  <c r="I43" i="1"/>
  <c r="I41" i="1"/>
  <c r="I39" i="1"/>
  <c r="I37" i="1"/>
  <c r="I35" i="1"/>
  <c r="I33" i="1"/>
  <c r="I31" i="1"/>
  <c r="I29" i="1"/>
  <c r="I27" i="1"/>
  <c r="I25" i="1"/>
  <c r="I23" i="1"/>
  <c r="I19" i="1"/>
  <c r="I17" i="1"/>
  <c r="I15" i="1"/>
  <c r="I13" i="1"/>
  <c r="I11" i="1"/>
  <c r="I9" i="1"/>
  <c r="I7" i="1"/>
  <c r="I5" i="1"/>
  <c r="F75" i="1"/>
  <c r="E75" i="1"/>
  <c r="C75" i="1"/>
  <c r="B75" i="1"/>
  <c r="H76" i="1"/>
  <c r="H73" i="1"/>
  <c r="H71" i="1"/>
  <c r="H69" i="1"/>
  <c r="H67" i="1"/>
  <c r="H65" i="1"/>
  <c r="H63" i="1"/>
  <c r="H61" i="1"/>
  <c r="H59" i="1"/>
  <c r="H55" i="1"/>
  <c r="H53" i="1"/>
  <c r="H51" i="1"/>
  <c r="H49" i="1"/>
  <c r="H47" i="1"/>
  <c r="H45" i="1"/>
  <c r="H43" i="1"/>
  <c r="H41" i="1"/>
  <c r="H39" i="1"/>
  <c r="H37" i="1"/>
  <c r="H35" i="1"/>
  <c r="H33" i="1"/>
  <c r="H31" i="1"/>
  <c r="H29" i="1"/>
  <c r="H27" i="1"/>
  <c r="H25" i="1"/>
  <c r="H23" i="1"/>
  <c r="H21" i="1"/>
  <c r="H19" i="1"/>
  <c r="H17" i="1"/>
  <c r="H15" i="1"/>
  <c r="H13" i="1"/>
  <c r="H11" i="1"/>
  <c r="H9" i="1"/>
  <c r="H7" i="1"/>
  <c r="H5" i="1"/>
  <c r="G73" i="1"/>
  <c r="G71" i="1"/>
  <c r="G67" i="1"/>
  <c r="G65" i="1"/>
  <c r="G63" i="1"/>
  <c r="G61" i="1"/>
  <c r="G59" i="1"/>
  <c r="F72" i="1"/>
  <c r="F71" i="1"/>
  <c r="F70" i="1"/>
  <c r="F69" i="1"/>
  <c r="F68" i="1"/>
  <c r="F67" i="1"/>
  <c r="F66" i="1"/>
  <c r="F65" i="1"/>
  <c r="F64" i="1"/>
  <c r="F74" i="1" s="1"/>
  <c r="F63" i="1"/>
  <c r="F62" i="1"/>
  <c r="F61" i="1"/>
  <c r="F60" i="1"/>
  <c r="F59" i="1"/>
  <c r="F73" i="1" s="1"/>
  <c r="F6" i="1"/>
  <c r="F7" i="1"/>
  <c r="F8" i="1"/>
  <c r="F9" i="1"/>
  <c r="F10" i="1"/>
  <c r="F11" i="1"/>
  <c r="F12" i="1"/>
  <c r="F13" i="1"/>
  <c r="G13" i="1" s="1"/>
  <c r="F14" i="1"/>
  <c r="F15" i="1"/>
  <c r="F16" i="1"/>
  <c r="G15" i="1" s="1"/>
  <c r="F17" i="1"/>
  <c r="F18" i="1"/>
  <c r="F19" i="1"/>
  <c r="F20" i="1"/>
  <c r="F21" i="1"/>
  <c r="G21" i="1" s="1"/>
  <c r="F22" i="1"/>
  <c r="J21" i="4" s="1"/>
  <c r="F23" i="1"/>
  <c r="F24" i="1"/>
  <c r="F25" i="1"/>
  <c r="F26" i="1"/>
  <c r="F27" i="1"/>
  <c r="F28" i="1"/>
  <c r="F29" i="1"/>
  <c r="G29" i="1" s="1"/>
  <c r="F30" i="1"/>
  <c r="F31" i="1"/>
  <c r="F32" i="1"/>
  <c r="G31" i="1" s="1"/>
  <c r="F33" i="1"/>
  <c r="F34" i="1"/>
  <c r="F35" i="1"/>
  <c r="F36" i="1"/>
  <c r="G35" i="1" s="1"/>
  <c r="F37" i="1"/>
  <c r="G37" i="1" s="1"/>
  <c r="F38" i="1"/>
  <c r="F39" i="1"/>
  <c r="F40" i="1"/>
  <c r="G39" i="1" s="1"/>
  <c r="F41" i="1"/>
  <c r="F42" i="1"/>
  <c r="F43" i="1"/>
  <c r="F44" i="1"/>
  <c r="F45" i="1"/>
  <c r="G45" i="1" s="1"/>
  <c r="F46" i="1"/>
  <c r="F47" i="1"/>
  <c r="G47" i="1" s="1"/>
  <c r="F48" i="1"/>
  <c r="F49" i="1"/>
  <c r="F50" i="1"/>
  <c r="F51" i="1"/>
  <c r="F52" i="1"/>
  <c r="G51" i="1" s="1"/>
  <c r="F53" i="1"/>
  <c r="G53" i="1" s="1"/>
  <c r="F54" i="1"/>
  <c r="F5" i="1"/>
  <c r="G49" i="1"/>
  <c r="G43" i="1"/>
  <c r="G41" i="1"/>
  <c r="G33" i="1"/>
  <c r="G27" i="1"/>
  <c r="G25" i="1"/>
  <c r="G19" i="1"/>
  <c r="G17" i="1"/>
  <c r="G11" i="1"/>
  <c r="G9" i="1"/>
  <c r="G7" i="1"/>
  <c r="D77" i="1"/>
  <c r="C76" i="1"/>
  <c r="E74" i="1"/>
  <c r="C74" i="1"/>
  <c r="B74" i="1"/>
  <c r="E73" i="1"/>
  <c r="C73" i="1"/>
  <c r="B73" i="1"/>
  <c r="E56" i="1"/>
  <c r="E77" i="1" s="1"/>
  <c r="D56" i="1"/>
  <c r="C56" i="1"/>
  <c r="C77" i="1" s="1"/>
  <c r="B56" i="1"/>
  <c r="B77" i="1" s="1"/>
  <c r="E55" i="1"/>
  <c r="D55" i="1"/>
  <c r="D76" i="1" s="1"/>
  <c r="C55" i="1"/>
  <c r="B55" i="1"/>
  <c r="G24" i="3" l="1"/>
  <c r="G42" i="3"/>
  <c r="G60" i="3"/>
  <c r="G8" i="3"/>
  <c r="F54" i="3"/>
  <c r="G10" i="3"/>
  <c r="G26" i="3"/>
  <c r="G44" i="3"/>
  <c r="G62" i="3"/>
  <c r="G12" i="3"/>
  <c r="G28" i="3"/>
  <c r="G46" i="3"/>
  <c r="G65" i="3"/>
  <c r="G14" i="3"/>
  <c r="G32" i="3"/>
  <c r="G48" i="3"/>
  <c r="G16" i="3"/>
  <c r="G34" i="3"/>
  <c r="G50" i="3"/>
  <c r="E56" i="3"/>
  <c r="F65" i="3"/>
  <c r="G18" i="3"/>
  <c r="G36" i="3"/>
  <c r="G52" i="3"/>
  <c r="G4" i="3"/>
  <c r="G20" i="3"/>
  <c r="G38" i="3"/>
  <c r="G54" i="3"/>
  <c r="G6" i="3"/>
  <c r="G22" i="3"/>
  <c r="G40" i="3"/>
  <c r="Q54" i="4"/>
  <c r="O83" i="4"/>
  <c r="K56" i="4"/>
  <c r="K83" i="4"/>
  <c r="J55" i="4"/>
  <c r="I21" i="1"/>
  <c r="O55" i="4"/>
  <c r="F56" i="1"/>
  <c r="I55" i="1" s="1"/>
  <c r="I76" i="1" s="1"/>
  <c r="N54" i="4"/>
  <c r="L54" i="4"/>
  <c r="G5" i="1"/>
  <c r="F55" i="1"/>
  <c r="E57" i="1"/>
  <c r="E76" i="1"/>
  <c r="D78" i="1"/>
  <c r="D57" i="1"/>
  <c r="C78" i="1"/>
  <c r="C57" i="1"/>
  <c r="B57" i="1"/>
  <c r="B76" i="1"/>
  <c r="P93" i="4" l="1"/>
  <c r="P96" i="4" s="1"/>
  <c r="P98" i="4" s="1"/>
  <c r="J86" i="4"/>
  <c r="Q60" i="4"/>
  <c r="Q58" i="4"/>
  <c r="Q40" i="4"/>
  <c r="Q24" i="4"/>
  <c r="Q8" i="4"/>
  <c r="L86" i="4"/>
  <c r="C86" i="4"/>
  <c r="Q38" i="4"/>
  <c r="Q22" i="4"/>
  <c r="Q6" i="4"/>
  <c r="D86" i="4"/>
  <c r="M86" i="4"/>
  <c r="Q72" i="4"/>
  <c r="Q52" i="4"/>
  <c r="Q36" i="4"/>
  <c r="Q20" i="4"/>
  <c r="Q4" i="4"/>
  <c r="B86" i="4"/>
  <c r="E86" i="4"/>
  <c r="N86" i="4"/>
  <c r="Q70" i="4"/>
  <c r="Q50" i="4"/>
  <c r="Q34" i="4"/>
  <c r="Q18" i="4"/>
  <c r="F86" i="4"/>
  <c r="Q83" i="4"/>
  <c r="Q68" i="4"/>
  <c r="Q48" i="4"/>
  <c r="Q32" i="4"/>
  <c r="Q16" i="4"/>
  <c r="G86" i="4"/>
  <c r="Q80" i="4"/>
  <c r="Q66" i="4"/>
  <c r="Q46" i="4"/>
  <c r="Q30" i="4"/>
  <c r="Q14" i="4"/>
  <c r="Q42" i="4"/>
  <c r="H86" i="4"/>
  <c r="Q78" i="4"/>
  <c r="Q64" i="4"/>
  <c r="Q44" i="4"/>
  <c r="Q28" i="4"/>
  <c r="Q12" i="4"/>
  <c r="I86" i="4"/>
  <c r="Q76" i="4"/>
  <c r="Q62" i="4"/>
  <c r="Q26" i="4"/>
  <c r="Q10" i="4"/>
  <c r="K86" i="4"/>
  <c r="K85" i="4"/>
  <c r="F77" i="1"/>
  <c r="P54" i="4"/>
  <c r="O84" i="4"/>
  <c r="O56" i="4"/>
  <c r="F57" i="1"/>
  <c r="G55" i="1"/>
  <c r="P20" i="4"/>
  <c r="R20" i="4"/>
  <c r="R54" i="4" s="1"/>
  <c r="R83" i="4" s="1"/>
  <c r="J84" i="4"/>
  <c r="J56" i="4"/>
  <c r="F76" i="1"/>
  <c r="D79" i="1" s="1"/>
  <c r="C79" i="1"/>
  <c r="E79" i="1"/>
  <c r="F79" i="1"/>
  <c r="E78" i="1"/>
  <c r="B78" i="1"/>
  <c r="J85" i="4" l="1"/>
  <c r="J87" i="4"/>
  <c r="F80" i="1"/>
  <c r="G76" i="1"/>
  <c r="C80" i="1"/>
  <c r="D80" i="1"/>
  <c r="B80" i="1"/>
  <c r="E80" i="1"/>
  <c r="C87" i="4"/>
  <c r="K87" i="4"/>
  <c r="D87" i="4"/>
  <c r="L87" i="4"/>
  <c r="E87" i="4"/>
  <c r="M87" i="4"/>
  <c r="F87" i="4"/>
  <c r="N87" i="4"/>
  <c r="O85" i="4"/>
  <c r="G87" i="4"/>
  <c r="B87" i="4"/>
  <c r="P83" i="4"/>
  <c r="H87" i="4"/>
  <c r="I87" i="4"/>
  <c r="F78" i="1"/>
  <c r="B79" i="1"/>
</calcChain>
</file>

<file path=xl/sharedStrings.xml><?xml version="1.0" encoding="utf-8"?>
<sst xmlns="http://schemas.openxmlformats.org/spreadsheetml/2006/main" count="339" uniqueCount="83">
  <si>
    <t>GROSS DIRECT PREMIUM INCOME UNDERWRITTEN BY NON-LIFE INSURERS WITHIN INDIA  (SEGMENT WISE) : FOR THE PERIOD UPTO March 2026 (PROVISIONAL &amp; UNAUDITED ) IN FY 2025-26  (Rs. In Crs.)</t>
  </si>
  <si>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</si>
  <si>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</si>
  <si>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</si>
  <si>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</si>
  <si>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</si>
  <si>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</si>
  <si>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</si>
  <si>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</si>
  <si>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</si>
  <si>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</si>
  <si>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</si>
  <si>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</si>
  <si>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</si>
  <si>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</si>
  <si>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</si>
  <si>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</si>
  <si>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</si>
  <si>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</si>
  <si>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IndusInd General Insurance Company Limited</t>
  </si>
  <si>
    <t>Kshema General insurance</t>
  </si>
  <si>
    <t>Liberty  General Insurance Co. Ltd</t>
  </si>
  <si>
    <t>Magma General Insurance Limited</t>
  </si>
  <si>
    <t>National Insurance Co Ltd</t>
  </si>
  <si>
    <t>Navi General Insurance Co. Ltd</t>
  </si>
  <si>
    <t>Raheja QBE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</si>
  <si>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</si>
  <si>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</si>
  <si>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</si>
  <si>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</si>
  <si>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</si>
  <si>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</si>
  <si>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</si>
  <si>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</si>
  <si>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</si>
  <si>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</si>
  <si>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</si>
  <si>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</si>
  <si>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</si>
  <si>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</si>
  <si>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</si>
  <si>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</si>
  <si>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</si>
  <si>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</si>
  <si>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</si>
  <si>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</si>
  <si>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</si>
  <si>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</si>
  <si>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</si>
  <si>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</si>
  <si>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</si>
  <si>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As On:16/04/2026 14:22:35</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</si>
  <si>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</si>
  <si>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</si>
  <si>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</si>
  <si>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</si>
  <si>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</si>
  <si>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</si>
  <si>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</si>
  <si>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</si>
  <si>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</si>
  <si>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</si>
  <si>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</si>
  <si>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</si>
  <si>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</si>
  <si>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</si>
  <si>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</si>
  <si>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</si>
  <si>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</si>
  <si>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</si>
  <si>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</si>
  <si>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</si>
  <si>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</si>
  <si>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</si>
  <si>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</si>
  <si>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</si>
  <si>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</si>
  <si>
    <t>24-25</t>
  </si>
  <si>
    <t>Total GDPI (incl LTP)</t>
  </si>
  <si>
    <t>Growth rate</t>
  </si>
  <si>
    <t>25-26</t>
  </si>
  <si>
    <t>Segment wise total - provisional</t>
  </si>
  <si>
    <t>Long term premiums not accounted for the year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</si>
</sst>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3"/>
      <name val="Calibri"/>
      <family val="2"/>
      <scheme val="minor"/>
    </font>
    <font>
      <b/>
      <sz val="12"/>
      <color theme="3"/>
      <name val="Calibri"/>
      <family val="2"/>
      <scheme val="minor"/>
    </font>
    <font>
      <b/>
      <sz val="11"/>
      <color theme="1"/>
      <name val="Aptos"/>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0" fillId="0" borderId="1" xfId="0" applyBorder="1"/>
    <xf numFmtId="0" fontId="2" fillId="0" borderId="1" xfId="0" applyFont="1" applyBorder="1" applyAlignment="1">
      <alignment vertical="top" wrapText="1"/>
    </xf>
    <xf numFmtId="0" fontId="2" fillId="0" borderId="1" xfId="0" applyFont="1" applyBorder="1"/>
    <xf numFmtId="164" fontId="0" fillId="0" borderId="1" xfId="1" applyFont="1" applyBorder="1"/>
    <xf numFmtId="164" fontId="2" fillId="0" borderId="1" xfId="1" applyFont="1" applyBorder="1"/>
    <xf numFmtId="10" fontId="1" fillId="0" borderId="1" xfId="2" applyNumberFormat="1" applyFont="1" applyBorder="1"/>
    <xf numFmtId="43" fontId="2" fillId="0" borderId="1" xfId="0" applyNumberFormat="1" applyFont="1" applyBorder="1"/>
    <xf numFmtId="10" fontId="0" fillId="0" borderId="1" xfId="2" applyNumberFormat="1" applyFont="1" applyBorder="1"/>
    <xf numFmtId="165" fontId="0" fillId="0" borderId="1" xfId="2" applyNumberFormat="1" applyFont="1" applyBorder="1"/>
    <xf numFmtId="164" fontId="0" fillId="0" borderId="1" xfId="0" applyNumberFormat="1" applyBorder="1"/>
    <xf numFmtId="165" fontId="2" fillId="0" borderId="1" xfId="2" applyNumberFormat="1" applyFont="1" applyBorder="1"/>
    <xf numFmtId="10" fontId="2" fillId="0" borderId="1" xfId="2" applyNumberFormat="1" applyFont="1" applyBorder="1"/>
    <xf numFmtId="165" fontId="1" fillId="0" borderId="1" xfId="2" applyNumberFormat="1" applyFont="1" applyBorder="1"/>
    <xf numFmtId="43" fontId="0" fillId="0" borderId="1" xfId="0" applyNumberFormat="1" applyBorder="1"/>
    <xf numFmtId="164" fontId="1" fillId="0" borderId="1" xfId="1" applyFont="1" applyBorder="1"/>
    <xf numFmtId="10" fontId="0" fillId="0" borderId="1" xfId="0" applyNumberFormat="1" applyBorder="1"/>
    <xf numFmtId="0" fontId="4" fillId="0" borderId="2" xfId="0" applyFont="1" applyBorder="1" applyAlignment="1">
      <alignment horizontal="center" vertical="center" wrapText="1"/>
    </xf>
    <xf numFmtId="0" fontId="5" fillId="0" borderId="0" xfId="0" applyFont="1" applyAlignment="1">
      <alignment horizontal="center" vertical="top" wrapText="1"/>
    </xf>
    <xf numFmtId="0" fontId="0" fillId="0" borderId="3" xfId="0" applyBorder="1" applyAlignment="1">
      <alignment horizontal="left" vertical="justify" wrapText="1"/>
    </xf>
    <xf numFmtId="0" fontId="0" fillId="0" borderId="5" xfId="0" applyBorder="1" applyAlignment="1">
      <alignment horizontal="left" vertical="justify" wrapText="1"/>
    </xf>
    <xf numFmtId="0" fontId="0" fillId="0" borderId="1" xfId="0"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9" fontId="0" fillId="0" borderId="1" xfId="2" applyFont="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0"/>
  <sheetViews>
    <sheetView topLeftCell="A65" workbookViewId="0">
      <selection activeCell="B56" sqref="B56:E56"/>
    </sheetView>
  </sheetViews>
  <sheetFormatPr defaultRowHeight="14.4" x14ac:dyDescent="0.3"/>
  <cols>
    <col min="1" max="1" width="41.44140625" customWidth="1"/>
    <col min="2" max="2" width="11.6640625" customWidth="1"/>
    <col min="3" max="3" width="11.21875" customWidth="1"/>
    <col min="4" max="4" width="12.5546875" customWidth="1"/>
    <col min="5" max="5" width="9.44140625" bestFit="1" customWidth="1"/>
    <col min="6" max="6" width="11.77734375" customWidth="1"/>
    <col min="9" max="9" width="10.44140625" bestFit="1" customWidth="1"/>
  </cols>
  <sheetData>
    <row r="2" spans="1:9" ht="50.4" customHeight="1" x14ac:dyDescent="0.3">
      <c r="A2" s="22" t="s">
        <v>0</v>
      </c>
      <c r="B2" s="22"/>
      <c r="C2" s="22"/>
      <c r="D2" s="22"/>
      <c r="E2" s="22"/>
      <c r="F2" s="22"/>
      <c r="G2" s="22"/>
      <c r="H2" s="22"/>
      <c r="I2" s="22"/>
    </row>
    <row r="3" spans="1:9" ht="42.6" customHeight="1" x14ac:dyDescent="0.3">
      <c r="A3" s="1"/>
      <c r="B3" s="2" t="s">
        <v>1</v>
      </c>
      <c r="C3" s="2" t="s">
        <v>2</v>
      </c>
      <c r="D3" s="2" t="s">
        <v>3</v>
      </c>
      <c r="E3" s="2" t="s">
        <v>4</v>
      </c>
      <c r="F3" s="2" t="s">
        <v>5</v>
      </c>
      <c r="G3" s="2" t="s">
        <v>6</v>
      </c>
      <c r="H3" s="2" t="s">
        <v>7</v>
      </c>
      <c r="I3" s="2" t="s">
        <v>8</v>
      </c>
    </row>
    <row r="4" spans="1:9" x14ac:dyDescent="0.3">
      <c r="A4" s="3" t="s">
        <v>9</v>
      </c>
      <c r="B4" s="1"/>
      <c r="C4" s="1"/>
      <c r="D4" s="1"/>
      <c r="E4" s="1"/>
      <c r="F4" s="1"/>
      <c r="G4" s="1"/>
      <c r="H4" s="1"/>
      <c r="I4" s="1"/>
    </row>
    <row r="5" spans="1:9" x14ac:dyDescent="0.3">
      <c r="A5" s="1" t="s">
        <v>10</v>
      </c>
      <c r="B5" s="4">
        <v>152.28</v>
      </c>
      <c r="C5" s="4">
        <v>1018.85</v>
      </c>
      <c r="D5" s="4">
        <v>0</v>
      </c>
      <c r="E5" s="4">
        <v>64.61</v>
      </c>
      <c r="F5" s="10">
        <f>SUM(B5:E5)</f>
        <v>1235.74</v>
      </c>
      <c r="G5" s="9">
        <f>F5/F6-1</f>
        <v>0.3402093161976032</v>
      </c>
      <c r="H5" s="8">
        <f>F5/$F$76</f>
        <v>9.0104988564612826E-3</v>
      </c>
      <c r="I5" s="14">
        <f>F5-F6</f>
        <v>313.69000000000005</v>
      </c>
    </row>
    <row r="6" spans="1:9" x14ac:dyDescent="0.3">
      <c r="A6" s="1" t="s">
        <v>11</v>
      </c>
      <c r="B6" s="4">
        <v>98.15</v>
      </c>
      <c r="C6" s="4">
        <v>788.87</v>
      </c>
      <c r="D6" s="4">
        <v>0</v>
      </c>
      <c r="E6" s="4">
        <v>35.03</v>
      </c>
      <c r="F6" s="10">
        <f t="shared" ref="F6:F54" si="0">SUM(B6:E6)</f>
        <v>922.05</v>
      </c>
      <c r="G6" s="1"/>
      <c r="H6" s="1"/>
      <c r="I6" s="1"/>
    </row>
    <row r="7" spans="1:9" x14ac:dyDescent="0.3">
      <c r="A7" s="1" t="s">
        <v>12</v>
      </c>
      <c r="B7" s="4">
        <v>1268.5899999999999</v>
      </c>
      <c r="C7" s="4">
        <v>3493.78</v>
      </c>
      <c r="D7" s="4">
        <v>3587.53</v>
      </c>
      <c r="E7" s="4">
        <v>175.67</v>
      </c>
      <c r="F7" s="10">
        <f t="shared" si="0"/>
        <v>8525.57</v>
      </c>
      <c r="G7" s="9">
        <f>F7/F8-1</f>
        <v>8.9002259608445211E-2</v>
      </c>
      <c r="H7" s="8">
        <f>F7/$F$76</f>
        <v>6.2164888031204471E-2</v>
      </c>
      <c r="I7" s="14">
        <f>F7-F8</f>
        <v>696.77999999999975</v>
      </c>
    </row>
    <row r="8" spans="1:9" x14ac:dyDescent="0.3">
      <c r="A8" s="1" t="s">
        <v>11</v>
      </c>
      <c r="B8" s="4">
        <v>1116.83</v>
      </c>
      <c r="C8" s="4">
        <v>3260.12</v>
      </c>
      <c r="D8" s="4">
        <v>3260.29</v>
      </c>
      <c r="E8" s="4">
        <v>191.55</v>
      </c>
      <c r="F8" s="10">
        <f t="shared" si="0"/>
        <v>7828.79</v>
      </c>
      <c r="G8" s="1"/>
      <c r="H8" s="1"/>
      <c r="I8" s="1"/>
    </row>
    <row r="9" spans="1:9" x14ac:dyDescent="0.3">
      <c r="A9" s="1" t="s">
        <v>13</v>
      </c>
      <c r="B9" s="4">
        <v>369.62</v>
      </c>
      <c r="C9" s="4">
        <v>516.66999999999996</v>
      </c>
      <c r="D9" s="4">
        <v>0</v>
      </c>
      <c r="E9" s="4">
        <v>0.83</v>
      </c>
      <c r="F9" s="10">
        <f t="shared" si="0"/>
        <v>887.12</v>
      </c>
      <c r="G9" s="9">
        <f>F9/F10-1</f>
        <v>-3.4710910908660741E-3</v>
      </c>
      <c r="H9" s="8">
        <f>F9/$F$76</f>
        <v>6.4685077326492087E-3</v>
      </c>
      <c r="I9" s="14">
        <f>F9-F10</f>
        <v>-3.0899999999999181</v>
      </c>
    </row>
    <row r="10" spans="1:9" x14ac:dyDescent="0.3">
      <c r="A10" s="1" t="s">
        <v>11</v>
      </c>
      <c r="B10" s="4">
        <v>519.88</v>
      </c>
      <c r="C10" s="4">
        <v>362.89</v>
      </c>
      <c r="D10" s="4">
        <v>6.26</v>
      </c>
      <c r="E10" s="4">
        <v>1.18</v>
      </c>
      <c r="F10" s="10">
        <f t="shared" si="0"/>
        <v>890.20999999999992</v>
      </c>
      <c r="G10" s="1"/>
      <c r="H10" s="1"/>
      <c r="I10" s="1"/>
    </row>
    <row r="11" spans="1:9" x14ac:dyDescent="0.3">
      <c r="A11" s="1" t="s">
        <v>14</v>
      </c>
      <c r="B11" s="4">
        <v>195.56</v>
      </c>
      <c r="C11" s="4">
        <v>1300.21</v>
      </c>
      <c r="D11" s="4">
        <v>0</v>
      </c>
      <c r="E11" s="4">
        <v>5.6</v>
      </c>
      <c r="F11" s="10">
        <f t="shared" si="0"/>
        <v>1501.37</v>
      </c>
      <c r="G11" s="9">
        <f>F11/F12-1</f>
        <v>-0.13585739692991294</v>
      </c>
      <c r="H11" s="8">
        <f>F11/$F$76</f>
        <v>1.0947361636044211E-2</v>
      </c>
      <c r="I11" s="14">
        <f>F11-F12</f>
        <v>-236.03999999999996</v>
      </c>
    </row>
    <row r="12" spans="1:9" x14ac:dyDescent="0.3">
      <c r="A12" s="1" t="s">
        <v>11</v>
      </c>
      <c r="B12" s="4">
        <v>188.55</v>
      </c>
      <c r="C12" s="4">
        <v>1494.62</v>
      </c>
      <c r="D12" s="4">
        <v>46.91</v>
      </c>
      <c r="E12" s="4">
        <v>7.33</v>
      </c>
      <c r="F12" s="10">
        <f t="shared" si="0"/>
        <v>1737.4099999999999</v>
      </c>
      <c r="G12" s="1"/>
      <c r="H12" s="1"/>
      <c r="I12" s="1"/>
    </row>
    <row r="13" spans="1:9" x14ac:dyDescent="0.3">
      <c r="A13" s="1" t="s">
        <v>15</v>
      </c>
      <c r="B13" s="4">
        <v>69.63</v>
      </c>
      <c r="C13" s="4">
        <v>1373.2</v>
      </c>
      <c r="D13" s="4">
        <v>0</v>
      </c>
      <c r="E13" s="4">
        <v>15.92</v>
      </c>
      <c r="F13" s="10">
        <f t="shared" si="0"/>
        <v>1458.75</v>
      </c>
      <c r="G13" s="9">
        <f>F13/F14-1</f>
        <v>0.20643597929106661</v>
      </c>
      <c r="H13" s="8">
        <f>F13/$F$76</f>
        <v>1.0636594434802544E-2</v>
      </c>
      <c r="I13" s="14">
        <f>F13-F14</f>
        <v>249.61000000000013</v>
      </c>
    </row>
    <row r="14" spans="1:9" x14ac:dyDescent="0.3">
      <c r="A14" s="1" t="s">
        <v>11</v>
      </c>
      <c r="B14" s="4">
        <v>67.569999999999993</v>
      </c>
      <c r="C14" s="4">
        <v>1134.96</v>
      </c>
      <c r="D14" s="4">
        <v>0</v>
      </c>
      <c r="E14" s="4">
        <v>6.61</v>
      </c>
      <c r="F14" s="10">
        <f t="shared" si="0"/>
        <v>1209.1399999999999</v>
      </c>
      <c r="G14" s="1"/>
      <c r="H14" s="1"/>
      <c r="I14" s="1"/>
    </row>
    <row r="15" spans="1:9" x14ac:dyDescent="0.3">
      <c r="A15" s="1" t="s">
        <v>16</v>
      </c>
      <c r="B15" s="4">
        <v>5155.8</v>
      </c>
      <c r="C15" s="4">
        <v>1460.26</v>
      </c>
      <c r="D15" s="4">
        <v>0</v>
      </c>
      <c r="E15" s="4">
        <v>56.67</v>
      </c>
      <c r="F15" s="10">
        <f t="shared" si="0"/>
        <v>6672.7300000000005</v>
      </c>
      <c r="G15" s="9">
        <f>F15/F16-1</f>
        <v>0.15984947245832681</v>
      </c>
      <c r="H15" s="8">
        <f>F15/$F$76</f>
        <v>4.8654754264226212E-2</v>
      </c>
      <c r="I15" s="14">
        <f>F15-F16</f>
        <v>919.63000000000011</v>
      </c>
    </row>
    <row r="16" spans="1:9" x14ac:dyDescent="0.3">
      <c r="A16" s="1" t="s">
        <v>11</v>
      </c>
      <c r="B16" s="4">
        <v>4212.7</v>
      </c>
      <c r="C16" s="4">
        <v>1507.05</v>
      </c>
      <c r="D16" s="4">
        <v>0</v>
      </c>
      <c r="E16" s="4">
        <v>33.35</v>
      </c>
      <c r="F16" s="10">
        <f t="shared" si="0"/>
        <v>5753.1</v>
      </c>
      <c r="G16" s="1"/>
      <c r="H16" s="1"/>
      <c r="I16" s="1"/>
    </row>
    <row r="17" spans="1:9" x14ac:dyDescent="0.3">
      <c r="A17" s="1" t="s">
        <v>17</v>
      </c>
      <c r="B17" s="4">
        <v>2351.1999999999998</v>
      </c>
      <c r="C17" s="4">
        <v>5989.49</v>
      </c>
      <c r="D17" s="4">
        <v>0</v>
      </c>
      <c r="E17" s="4">
        <v>276.58999999999997</v>
      </c>
      <c r="F17" s="10">
        <f t="shared" si="0"/>
        <v>8617.2799999999988</v>
      </c>
      <c r="G17" s="9">
        <f>F17/F18-1</f>
        <v>0.19879248222806467</v>
      </c>
      <c r="H17" s="8">
        <f>F17/$F$76</f>
        <v>6.2833598965645415E-2</v>
      </c>
      <c r="I17" s="14">
        <f>F17-F18</f>
        <v>1428.9799999999977</v>
      </c>
    </row>
    <row r="18" spans="1:9" x14ac:dyDescent="0.3">
      <c r="A18" s="1" t="s">
        <v>11</v>
      </c>
      <c r="B18" s="4">
        <v>1556.23</v>
      </c>
      <c r="C18" s="4">
        <v>5393.8</v>
      </c>
      <c r="D18" s="4">
        <v>0</v>
      </c>
      <c r="E18" s="4">
        <v>238.27</v>
      </c>
      <c r="F18" s="10">
        <f t="shared" si="0"/>
        <v>7188.3000000000011</v>
      </c>
      <c r="G18" s="1"/>
      <c r="H18" s="1"/>
      <c r="I18" s="1"/>
    </row>
    <row r="19" spans="1:9" x14ac:dyDescent="0.3">
      <c r="A19" s="1" t="s">
        <v>18</v>
      </c>
      <c r="B19" s="4">
        <v>310.19</v>
      </c>
      <c r="C19" s="4">
        <v>558.62</v>
      </c>
      <c r="D19" s="4">
        <v>0</v>
      </c>
      <c r="E19" s="4">
        <v>1.65</v>
      </c>
      <c r="F19" s="10">
        <f t="shared" si="0"/>
        <v>870.45999999999992</v>
      </c>
      <c r="G19" s="9">
        <f>F19/F20-1</f>
        <v>0.10155528277293357</v>
      </c>
      <c r="H19" s="8">
        <f>F19/$F$76</f>
        <v>6.3470299857537084E-3</v>
      </c>
      <c r="I19" s="14">
        <f>F19-F20</f>
        <v>80.249999999999886</v>
      </c>
    </row>
    <row r="20" spans="1:9" x14ac:dyDescent="0.3">
      <c r="A20" s="1" t="s">
        <v>11</v>
      </c>
      <c r="B20" s="4">
        <v>257.47000000000003</v>
      </c>
      <c r="C20" s="4">
        <v>530.97</v>
      </c>
      <c r="D20" s="4">
        <v>-0.33</v>
      </c>
      <c r="E20" s="4">
        <v>2.1</v>
      </c>
      <c r="F20" s="10">
        <f t="shared" si="0"/>
        <v>790.21</v>
      </c>
      <c r="G20" s="1"/>
      <c r="H20" s="1"/>
      <c r="I20" s="1"/>
    </row>
    <row r="21" spans="1:9" x14ac:dyDescent="0.3">
      <c r="A21" s="1" t="s">
        <v>19</v>
      </c>
      <c r="B21" s="4">
        <v>508.1</v>
      </c>
      <c r="C21" s="4">
        <v>1432.54</v>
      </c>
      <c r="D21" s="4">
        <v>346.44</v>
      </c>
      <c r="E21" s="4">
        <v>148.27000000000001</v>
      </c>
      <c r="F21" s="10">
        <f t="shared" si="0"/>
        <v>2435.35</v>
      </c>
      <c r="G21" s="9">
        <f>F21/F22-1</f>
        <v>0.27564676734185034</v>
      </c>
      <c r="H21" s="8">
        <f>F21/$F$76</f>
        <v>1.7757552875267438E-2</v>
      </c>
      <c r="I21" s="14">
        <f>F21-F22</f>
        <v>526.23999999999978</v>
      </c>
    </row>
    <row r="22" spans="1:9" x14ac:dyDescent="0.3">
      <c r="A22" s="1" t="s">
        <v>11</v>
      </c>
      <c r="B22" s="4">
        <v>425.68</v>
      </c>
      <c r="C22" s="4">
        <v>1168.79</v>
      </c>
      <c r="D22" s="4">
        <v>186.9</v>
      </c>
      <c r="E22" s="4">
        <v>127.74</v>
      </c>
      <c r="F22" s="10">
        <f t="shared" si="0"/>
        <v>1909.1100000000001</v>
      </c>
      <c r="G22" s="1"/>
      <c r="H22" s="1"/>
      <c r="I22" s="1"/>
    </row>
    <row r="23" spans="1:9" x14ac:dyDescent="0.3">
      <c r="A23" s="1" t="s">
        <v>20</v>
      </c>
      <c r="B23" s="4">
        <v>0.09</v>
      </c>
      <c r="C23" s="4">
        <v>0.03</v>
      </c>
      <c r="D23" s="4">
        <v>0</v>
      </c>
      <c r="E23" s="4">
        <v>0</v>
      </c>
      <c r="F23" s="10">
        <f t="shared" si="0"/>
        <v>0.12</v>
      </c>
      <c r="G23" s="4">
        <v>0</v>
      </c>
      <c r="H23" s="8">
        <f>F23/$F$76</f>
        <v>8.7498977355702162E-7</v>
      </c>
      <c r="I23" s="14">
        <f>F23-F24</f>
        <v>0.12</v>
      </c>
    </row>
    <row r="24" spans="1:9" x14ac:dyDescent="0.3">
      <c r="A24" s="1" t="s">
        <v>11</v>
      </c>
      <c r="B24" s="4">
        <v>0</v>
      </c>
      <c r="C24" s="4">
        <v>0</v>
      </c>
      <c r="D24" s="4">
        <v>0</v>
      </c>
      <c r="E24" s="4">
        <v>0</v>
      </c>
      <c r="F24" s="10">
        <f t="shared" si="0"/>
        <v>0</v>
      </c>
      <c r="G24" s="1"/>
      <c r="H24" s="1"/>
      <c r="I24" s="1"/>
    </row>
    <row r="25" spans="1:9" x14ac:dyDescent="0.3">
      <c r="A25" s="1" t="s">
        <v>21</v>
      </c>
      <c r="B25" s="4">
        <v>64.03</v>
      </c>
      <c r="C25" s="4">
        <v>373.67</v>
      </c>
      <c r="D25" s="4">
        <v>0</v>
      </c>
      <c r="E25" s="4">
        <v>34.229999999999997</v>
      </c>
      <c r="F25" s="10">
        <f t="shared" si="0"/>
        <v>471.93000000000006</v>
      </c>
      <c r="G25" s="9">
        <f>F25/F26-1</f>
        <v>0.3317812394175419</v>
      </c>
      <c r="H25" s="8">
        <f>F25/$F$76</f>
        <v>3.4411160319563774E-3</v>
      </c>
      <c r="I25" s="14">
        <f>F25-F26</f>
        <v>117.57000000000011</v>
      </c>
    </row>
    <row r="26" spans="1:9" x14ac:dyDescent="0.3">
      <c r="A26" s="1" t="s">
        <v>11</v>
      </c>
      <c r="B26" s="4">
        <v>57.9</v>
      </c>
      <c r="C26" s="4">
        <v>283.06</v>
      </c>
      <c r="D26" s="4">
        <v>0</v>
      </c>
      <c r="E26" s="4">
        <v>13.4</v>
      </c>
      <c r="F26" s="10">
        <f t="shared" si="0"/>
        <v>354.35999999999996</v>
      </c>
      <c r="G26" s="1"/>
      <c r="H26" s="1"/>
      <c r="I26" s="1"/>
    </row>
    <row r="27" spans="1:9" x14ac:dyDescent="0.3">
      <c r="A27" s="1" t="s">
        <v>22</v>
      </c>
      <c r="B27" s="4">
        <v>69.239999999999995</v>
      </c>
      <c r="C27" s="4">
        <v>851.27</v>
      </c>
      <c r="D27" s="4">
        <v>0</v>
      </c>
      <c r="E27" s="4">
        <v>0</v>
      </c>
      <c r="F27" s="10">
        <f t="shared" si="0"/>
        <v>920.51</v>
      </c>
      <c r="G27" s="9">
        <f>F27/F28-1</f>
        <v>0.28535921245549112</v>
      </c>
      <c r="H27" s="8">
        <f>F27/$F$76</f>
        <v>6.7119736371414494E-3</v>
      </c>
      <c r="I27" s="14">
        <f>F27-F28</f>
        <v>204.36</v>
      </c>
    </row>
    <row r="28" spans="1:9" x14ac:dyDescent="0.3">
      <c r="A28" s="1" t="s">
        <v>11</v>
      </c>
      <c r="B28" s="4">
        <v>59.43</v>
      </c>
      <c r="C28" s="4">
        <v>656.72</v>
      </c>
      <c r="D28" s="4">
        <v>0</v>
      </c>
      <c r="E28" s="4">
        <v>0</v>
      </c>
      <c r="F28" s="10">
        <f t="shared" si="0"/>
        <v>716.15</v>
      </c>
      <c r="G28" s="1"/>
      <c r="H28" s="8"/>
      <c r="I28" s="1"/>
    </row>
    <row r="29" spans="1:9" x14ac:dyDescent="0.3">
      <c r="A29" s="1" t="s">
        <v>23</v>
      </c>
      <c r="B29" s="4">
        <v>2619.65</v>
      </c>
      <c r="C29" s="4">
        <v>4919.7700000000004</v>
      </c>
      <c r="D29" s="4">
        <v>735.74</v>
      </c>
      <c r="E29" s="4">
        <v>3.62</v>
      </c>
      <c r="F29" s="10">
        <f t="shared" si="0"/>
        <v>8278.7800000000007</v>
      </c>
      <c r="G29" s="9">
        <f>F29/F30-1</f>
        <v>3.9066108400104493E-2</v>
      </c>
      <c r="H29" s="8">
        <f>F29/$F$76</f>
        <v>6.0365398646069997E-2</v>
      </c>
      <c r="I29" s="14">
        <f>F29-F30</f>
        <v>311.26000000000022</v>
      </c>
    </row>
    <row r="30" spans="1:9" x14ac:dyDescent="0.3">
      <c r="A30" s="1" t="s">
        <v>11</v>
      </c>
      <c r="B30" s="4">
        <v>2443.34</v>
      </c>
      <c r="C30" s="4">
        <v>4792.18</v>
      </c>
      <c r="D30" s="4">
        <v>727.75</v>
      </c>
      <c r="E30" s="4">
        <v>4.25</v>
      </c>
      <c r="F30" s="10">
        <f t="shared" si="0"/>
        <v>7967.52</v>
      </c>
      <c r="G30" s="1"/>
      <c r="H30" s="1"/>
      <c r="I30" s="1"/>
    </row>
    <row r="31" spans="1:9" x14ac:dyDescent="0.3">
      <c r="A31" s="1" t="s">
        <v>24</v>
      </c>
      <c r="B31" s="4">
        <v>67.58</v>
      </c>
      <c r="C31" s="4">
        <v>22.42</v>
      </c>
      <c r="D31" s="4">
        <v>0</v>
      </c>
      <c r="E31" s="4">
        <v>0</v>
      </c>
      <c r="F31" s="10">
        <f t="shared" si="0"/>
        <v>90</v>
      </c>
      <c r="G31" s="9">
        <f>F31/F32-1</f>
        <v>-9.4651111600264626E-3</v>
      </c>
      <c r="H31" s="8">
        <f>F31/$F$76</f>
        <v>6.562423301677662E-4</v>
      </c>
      <c r="I31" s="14">
        <f>F31-F32</f>
        <v>-0.85999999999999943</v>
      </c>
    </row>
    <row r="32" spans="1:9" x14ac:dyDescent="0.3">
      <c r="A32" s="1" t="s">
        <v>11</v>
      </c>
      <c r="B32" s="4">
        <v>54.79</v>
      </c>
      <c r="C32" s="4">
        <v>36.07</v>
      </c>
      <c r="D32" s="4">
        <v>0</v>
      </c>
      <c r="E32" s="4">
        <v>0</v>
      </c>
      <c r="F32" s="10">
        <f t="shared" si="0"/>
        <v>90.86</v>
      </c>
      <c r="G32" s="1"/>
      <c r="H32" s="1"/>
      <c r="I32" s="1"/>
    </row>
    <row r="33" spans="1:9" x14ac:dyDescent="0.3">
      <c r="A33" s="1" t="s">
        <v>25</v>
      </c>
      <c r="B33" s="4">
        <v>2.36</v>
      </c>
      <c r="C33" s="4">
        <v>137.55000000000001</v>
      </c>
      <c r="D33" s="4">
        <v>0</v>
      </c>
      <c r="E33" s="4">
        <v>0</v>
      </c>
      <c r="F33" s="10">
        <f t="shared" si="0"/>
        <v>139.91000000000003</v>
      </c>
      <c r="G33" s="9">
        <f>F33/F34-1</f>
        <v>3.8800139518660632</v>
      </c>
      <c r="H33" s="8">
        <f>F33/$F$76</f>
        <v>1.0201651601530243E-3</v>
      </c>
      <c r="I33" s="14">
        <f>F33-F34</f>
        <v>111.24000000000002</v>
      </c>
    </row>
    <row r="34" spans="1:9" x14ac:dyDescent="0.3">
      <c r="A34" s="1" t="s">
        <v>11</v>
      </c>
      <c r="B34" s="4">
        <v>2.9</v>
      </c>
      <c r="C34" s="4">
        <v>25.77</v>
      </c>
      <c r="D34" s="4">
        <v>0</v>
      </c>
      <c r="E34" s="4">
        <v>0</v>
      </c>
      <c r="F34" s="10">
        <f t="shared" si="0"/>
        <v>28.669999999999998</v>
      </c>
      <c r="G34" s="1"/>
      <c r="H34" s="1"/>
      <c r="I34" s="1"/>
    </row>
    <row r="35" spans="1:9" x14ac:dyDescent="0.3">
      <c r="A35" s="1" t="s">
        <v>26</v>
      </c>
      <c r="B35" s="4">
        <v>174.52</v>
      </c>
      <c r="C35" s="4">
        <v>804.19</v>
      </c>
      <c r="D35" s="4">
        <v>0</v>
      </c>
      <c r="E35" s="4">
        <v>1.59</v>
      </c>
      <c r="F35" s="10">
        <f t="shared" si="0"/>
        <v>980.30000000000007</v>
      </c>
      <c r="G35" s="9">
        <f>F35/F36-1</f>
        <v>0.38834992706312255</v>
      </c>
      <c r="H35" s="8">
        <f>F35/$F$76</f>
        <v>7.1479372918162361E-3</v>
      </c>
      <c r="I35" s="14">
        <f>F35-F36</f>
        <v>274.21000000000015</v>
      </c>
    </row>
    <row r="36" spans="1:9" x14ac:dyDescent="0.3">
      <c r="A36" s="1" t="s">
        <v>11</v>
      </c>
      <c r="B36" s="4">
        <v>186.02</v>
      </c>
      <c r="C36" s="4">
        <v>516.78</v>
      </c>
      <c r="D36" s="4">
        <v>0</v>
      </c>
      <c r="E36" s="4">
        <v>3.29</v>
      </c>
      <c r="F36" s="10">
        <f t="shared" si="0"/>
        <v>706.08999999999992</v>
      </c>
      <c r="G36" s="1"/>
      <c r="H36" s="1"/>
      <c r="I36" s="1"/>
    </row>
    <row r="37" spans="1:9" x14ac:dyDescent="0.3">
      <c r="A37" s="1" t="s">
        <v>27</v>
      </c>
      <c r="B37" s="4">
        <v>412.99</v>
      </c>
      <c r="C37" s="4">
        <v>3958.78</v>
      </c>
      <c r="D37" s="4">
        <v>0</v>
      </c>
      <c r="E37" s="4">
        <v>1.17</v>
      </c>
      <c r="F37" s="10">
        <f t="shared" si="0"/>
        <v>4372.9400000000005</v>
      </c>
      <c r="G37" s="9">
        <f>F37/F38-1</f>
        <v>0.27353954492106181</v>
      </c>
      <c r="H37" s="8">
        <f>F37/$F$76</f>
        <v>3.1885648169820355E-2</v>
      </c>
      <c r="I37" s="14">
        <f>F37-F38</f>
        <v>939.25000000000045</v>
      </c>
    </row>
    <row r="38" spans="1:9" x14ac:dyDescent="0.3">
      <c r="A38" s="1" t="s">
        <v>11</v>
      </c>
      <c r="B38" s="4">
        <v>392.37</v>
      </c>
      <c r="C38" s="4">
        <v>3040.23</v>
      </c>
      <c r="D38" s="4">
        <v>0</v>
      </c>
      <c r="E38" s="4">
        <v>1.0900000000000001</v>
      </c>
      <c r="F38" s="10">
        <f t="shared" si="0"/>
        <v>3433.69</v>
      </c>
      <c r="G38" s="1"/>
      <c r="H38" s="1"/>
      <c r="I38" s="1"/>
    </row>
    <row r="39" spans="1:9" x14ac:dyDescent="0.3">
      <c r="A39" s="1" t="s">
        <v>28</v>
      </c>
      <c r="B39" s="4">
        <v>10.02</v>
      </c>
      <c r="C39" s="4">
        <v>7.47</v>
      </c>
      <c r="D39" s="4">
        <v>0</v>
      </c>
      <c r="E39" s="4">
        <v>0</v>
      </c>
      <c r="F39" s="10">
        <f t="shared" si="0"/>
        <v>17.489999999999998</v>
      </c>
      <c r="G39" s="9">
        <f>F39/F40-1</f>
        <v>3.7398373983739832</v>
      </c>
      <c r="H39" s="8">
        <f>F39/$F$76</f>
        <v>1.2752975949593587E-4</v>
      </c>
      <c r="I39" s="14">
        <f>F39-F40</f>
        <v>13.799999999999999</v>
      </c>
    </row>
    <row r="40" spans="1:9" x14ac:dyDescent="0.3">
      <c r="A40" s="1" t="s">
        <v>11</v>
      </c>
      <c r="B40" s="4">
        <v>3.66</v>
      </c>
      <c r="C40" s="4">
        <v>0.02</v>
      </c>
      <c r="D40" s="4">
        <v>0</v>
      </c>
      <c r="E40" s="4">
        <v>0.01</v>
      </c>
      <c r="F40" s="10">
        <f t="shared" si="0"/>
        <v>3.69</v>
      </c>
      <c r="G40" s="1"/>
      <c r="H40" s="1"/>
      <c r="I40" s="1"/>
    </row>
    <row r="41" spans="1:9" x14ac:dyDescent="0.3">
      <c r="A41" s="1" t="s">
        <v>29</v>
      </c>
      <c r="B41" s="4">
        <v>1725.75</v>
      </c>
      <c r="C41" s="4">
        <v>2120.44</v>
      </c>
      <c r="D41" s="4">
        <v>22.48</v>
      </c>
      <c r="E41" s="4">
        <v>498.9</v>
      </c>
      <c r="F41" s="10">
        <f t="shared" si="0"/>
        <v>4367.57</v>
      </c>
      <c r="G41" s="9">
        <f>F41/F42-1</f>
        <v>0.29759736652118729</v>
      </c>
      <c r="H41" s="8">
        <f>F41/$F$76</f>
        <v>3.184649237745367E-2</v>
      </c>
      <c r="I41" s="14">
        <f>F41-F42</f>
        <v>1001.6799999999994</v>
      </c>
    </row>
    <row r="42" spans="1:9" x14ac:dyDescent="0.3">
      <c r="A42" s="1" t="s">
        <v>11</v>
      </c>
      <c r="B42" s="4">
        <v>1186.31</v>
      </c>
      <c r="C42" s="4">
        <v>1677.5</v>
      </c>
      <c r="D42" s="4">
        <v>57.51</v>
      </c>
      <c r="E42" s="4">
        <v>444.57</v>
      </c>
      <c r="F42" s="10">
        <f t="shared" si="0"/>
        <v>3365.8900000000003</v>
      </c>
      <c r="G42" s="1"/>
      <c r="H42" s="1"/>
      <c r="I42" s="1"/>
    </row>
    <row r="43" spans="1:9" x14ac:dyDescent="0.3">
      <c r="A43" s="1" t="s">
        <v>30</v>
      </c>
      <c r="B43" s="4">
        <v>3672.81</v>
      </c>
      <c r="C43" s="4">
        <v>14615.1</v>
      </c>
      <c r="D43" s="4">
        <v>3237.58</v>
      </c>
      <c r="E43" s="4">
        <v>6.03</v>
      </c>
      <c r="F43" s="10">
        <f t="shared" si="0"/>
        <v>21531.519999999997</v>
      </c>
      <c r="G43" s="9">
        <f>F43/F44-1</f>
        <v>0.12174356553817756</v>
      </c>
      <c r="H43" s="8">
        <f>F43/$F$76</f>
        <v>0.15699883174282067</v>
      </c>
      <c r="I43" s="14">
        <f>F43-F44</f>
        <v>2336.8300000000017</v>
      </c>
    </row>
    <row r="44" spans="1:9" x14ac:dyDescent="0.3">
      <c r="A44" s="1" t="s">
        <v>11</v>
      </c>
      <c r="B44" s="4">
        <v>3422.78</v>
      </c>
      <c r="C44" s="4">
        <v>12996.3</v>
      </c>
      <c r="D44" s="4">
        <v>2768.83</v>
      </c>
      <c r="E44" s="4">
        <v>6.78</v>
      </c>
      <c r="F44" s="10">
        <f t="shared" si="0"/>
        <v>19194.689999999995</v>
      </c>
      <c r="G44" s="1"/>
      <c r="H44" s="1"/>
      <c r="I44" s="1"/>
    </row>
    <row r="45" spans="1:9" x14ac:dyDescent="0.3">
      <c r="A45" s="1" t="s">
        <v>31</v>
      </c>
      <c r="B45" s="4">
        <v>2005.74</v>
      </c>
      <c r="C45" s="4">
        <v>6191.93</v>
      </c>
      <c r="D45" s="4">
        <v>593.22</v>
      </c>
      <c r="E45" s="4">
        <v>3.01</v>
      </c>
      <c r="F45" s="10">
        <f t="shared" si="0"/>
        <v>8793.9</v>
      </c>
      <c r="G45" s="9">
        <f>F45/F46-1</f>
        <v>6.6849289143223078E-2</v>
      </c>
      <c r="H45" s="8">
        <f>F45/$F$76</f>
        <v>6.4121438080692428E-2</v>
      </c>
      <c r="I45" s="14">
        <f>F45-F46</f>
        <v>551.02999999999884</v>
      </c>
    </row>
    <row r="46" spans="1:9" x14ac:dyDescent="0.3">
      <c r="A46" s="1" t="s">
        <v>11</v>
      </c>
      <c r="B46" s="4">
        <v>1859.21</v>
      </c>
      <c r="C46" s="4">
        <v>5801.55</v>
      </c>
      <c r="D46" s="4">
        <v>578.49</v>
      </c>
      <c r="E46" s="4">
        <v>3.62</v>
      </c>
      <c r="F46" s="10">
        <f t="shared" si="0"/>
        <v>8242.8700000000008</v>
      </c>
      <c r="G46" s="1"/>
      <c r="H46" s="1"/>
      <c r="I46" s="1"/>
    </row>
    <row r="47" spans="1:9" x14ac:dyDescent="0.3">
      <c r="A47" s="1" t="s">
        <v>32</v>
      </c>
      <c r="B47" s="4">
        <v>1796.32</v>
      </c>
      <c r="C47" s="4">
        <v>4258.5200000000004</v>
      </c>
      <c r="D47" s="4">
        <v>1778.07</v>
      </c>
      <c r="E47" s="4">
        <v>3.4</v>
      </c>
      <c r="F47" s="10">
        <f t="shared" si="0"/>
        <v>7836.3099999999995</v>
      </c>
      <c r="G47" s="9">
        <f>F47/F48-1</f>
        <v>0.11401577131451779</v>
      </c>
      <c r="H47" s="8">
        <f>F47/$F$76</f>
        <v>5.713909260352186E-2</v>
      </c>
      <c r="I47" s="14">
        <f>F47-F48</f>
        <v>802.01999999999953</v>
      </c>
    </row>
    <row r="48" spans="1:9" x14ac:dyDescent="0.3">
      <c r="A48" s="1" t="s">
        <v>11</v>
      </c>
      <c r="B48" s="4">
        <v>1718.77</v>
      </c>
      <c r="C48" s="4">
        <v>3545.61</v>
      </c>
      <c r="D48" s="4">
        <v>1765.97</v>
      </c>
      <c r="E48" s="4">
        <v>3.94</v>
      </c>
      <c r="F48" s="10">
        <f t="shared" si="0"/>
        <v>7034.29</v>
      </c>
      <c r="G48" s="1"/>
      <c r="H48" s="1"/>
      <c r="I48" s="1"/>
    </row>
    <row r="49" spans="1:9" x14ac:dyDescent="0.3">
      <c r="A49" s="1" t="s">
        <v>33</v>
      </c>
      <c r="B49" s="4">
        <v>106.43</v>
      </c>
      <c r="C49" s="4">
        <v>1054.74</v>
      </c>
      <c r="D49" s="4">
        <v>17.27</v>
      </c>
      <c r="E49" s="4">
        <v>23.01</v>
      </c>
      <c r="F49" s="10">
        <f t="shared" si="0"/>
        <v>1201.45</v>
      </c>
      <c r="G49" s="9">
        <f>F49/F50-1</f>
        <v>0.26270375936688772</v>
      </c>
      <c r="H49" s="8">
        <f>F49/$F$76</f>
        <v>8.7604705286673645E-3</v>
      </c>
      <c r="I49" s="14">
        <f>F49-F50</f>
        <v>249.96000000000004</v>
      </c>
    </row>
    <row r="50" spans="1:9" x14ac:dyDescent="0.3">
      <c r="A50" s="1" t="s">
        <v>11</v>
      </c>
      <c r="B50" s="4">
        <v>102.29</v>
      </c>
      <c r="C50" s="4">
        <v>813.96</v>
      </c>
      <c r="D50" s="4">
        <v>18.57</v>
      </c>
      <c r="E50" s="4">
        <v>16.670000000000002</v>
      </c>
      <c r="F50" s="10">
        <f t="shared" si="0"/>
        <v>951.49</v>
      </c>
      <c r="G50" s="1"/>
      <c r="H50" s="1"/>
      <c r="I50" s="1"/>
    </row>
    <row r="51" spans="1:9" x14ac:dyDescent="0.3">
      <c r="A51" s="1" t="s">
        <v>34</v>
      </c>
      <c r="B51" s="4">
        <v>7.17</v>
      </c>
      <c r="C51" s="4">
        <v>350.52</v>
      </c>
      <c r="D51" s="4">
        <v>0</v>
      </c>
      <c r="E51" s="4">
        <v>1.77</v>
      </c>
      <c r="F51" s="10">
        <f t="shared" si="0"/>
        <v>359.46</v>
      </c>
      <c r="G51" s="9">
        <f>F51/F52-1</f>
        <v>-4.171185450906334E-4</v>
      </c>
      <c r="H51" s="8">
        <f>F51/$F$76</f>
        <v>2.6210318666900581E-3</v>
      </c>
      <c r="I51" s="14">
        <f>F51-F52</f>
        <v>-0.15000000000003411</v>
      </c>
    </row>
    <row r="52" spans="1:9" x14ac:dyDescent="0.3">
      <c r="A52" s="1" t="s">
        <v>11</v>
      </c>
      <c r="B52" s="4">
        <v>8.1300000000000008</v>
      </c>
      <c r="C52" s="4">
        <v>346.97</v>
      </c>
      <c r="D52" s="4">
        <v>0</v>
      </c>
      <c r="E52" s="4">
        <v>4.51</v>
      </c>
      <c r="F52" s="10">
        <f t="shared" si="0"/>
        <v>359.61</v>
      </c>
      <c r="G52" s="1"/>
      <c r="H52" s="1"/>
      <c r="I52" s="1"/>
    </row>
    <row r="53" spans="1:9" x14ac:dyDescent="0.3">
      <c r="A53" s="1" t="s">
        <v>35</v>
      </c>
      <c r="B53" s="4">
        <v>102.53</v>
      </c>
      <c r="C53" s="4">
        <v>609.17999999999995</v>
      </c>
      <c r="D53" s="4">
        <v>0</v>
      </c>
      <c r="E53" s="4">
        <v>2.46</v>
      </c>
      <c r="F53" s="10">
        <f t="shared" si="0"/>
        <v>714.17</v>
      </c>
      <c r="G53" s="9">
        <f>F53/F54-1</f>
        <v>5.8704063329231726E-2</v>
      </c>
      <c r="H53" s="8">
        <f>F53/$F$76</f>
        <v>5.2074287215101503E-3</v>
      </c>
      <c r="I53" s="14">
        <f>F53-F54</f>
        <v>39.599999999999909</v>
      </c>
    </row>
    <row r="54" spans="1:9" x14ac:dyDescent="0.3">
      <c r="A54" s="1" t="s">
        <v>11</v>
      </c>
      <c r="B54" s="4">
        <v>95.18</v>
      </c>
      <c r="C54" s="4">
        <v>578.97</v>
      </c>
      <c r="D54" s="4">
        <v>0</v>
      </c>
      <c r="E54" s="4">
        <v>0.42</v>
      </c>
      <c r="F54" s="10">
        <f t="shared" si="0"/>
        <v>674.57</v>
      </c>
      <c r="G54" s="1"/>
      <c r="H54" s="1"/>
      <c r="I54" s="1"/>
    </row>
    <row r="55" spans="1:9" x14ac:dyDescent="0.3">
      <c r="A55" s="3" t="s">
        <v>36</v>
      </c>
      <c r="B55" s="5">
        <f t="shared" ref="B55:F56" si="1">SUM(B5+B7+B9+B11+B13+B15+B17+B19+B21+B23+B25+B27+B29+B31+B33+B35+B37+B39+B41+B43+B45+B47+B49+B51+B53)</f>
        <v>23218.2</v>
      </c>
      <c r="C55" s="5">
        <f t="shared" si="1"/>
        <v>57419.19999999999</v>
      </c>
      <c r="D55" s="5">
        <f t="shared" si="1"/>
        <v>10318.33</v>
      </c>
      <c r="E55" s="5">
        <f t="shared" si="1"/>
        <v>1325</v>
      </c>
      <c r="F55" s="5">
        <f t="shared" si="1"/>
        <v>92280.73</v>
      </c>
      <c r="G55" s="11">
        <f>F55/F56-1</f>
        <v>0.1343282022638197</v>
      </c>
      <c r="H55" s="12">
        <f>F55/$F$76</f>
        <v>0.67287245871980539</v>
      </c>
      <c r="I55" s="7">
        <f>F55-F56</f>
        <v>10927.969999999987</v>
      </c>
    </row>
    <row r="56" spans="1:9" x14ac:dyDescent="0.3">
      <c r="A56" s="1" t="s">
        <v>37</v>
      </c>
      <c r="B56" s="4">
        <f t="shared" si="1"/>
        <v>20036.140000000003</v>
      </c>
      <c r="C56" s="4">
        <f t="shared" si="1"/>
        <v>50753.760000000002</v>
      </c>
      <c r="D56" s="4">
        <f t="shared" si="1"/>
        <v>9417.15</v>
      </c>
      <c r="E56" s="4">
        <f t="shared" si="1"/>
        <v>1145.71</v>
      </c>
      <c r="F56" s="4">
        <f t="shared" si="1"/>
        <v>81352.760000000009</v>
      </c>
      <c r="G56" s="1"/>
      <c r="H56" s="1"/>
      <c r="I56" s="1"/>
    </row>
    <row r="57" spans="1:9" x14ac:dyDescent="0.3">
      <c r="A57" s="1" t="s">
        <v>38</v>
      </c>
      <c r="B57" s="11">
        <f t="shared" ref="B57:F57" si="2">(B55-B56)/B56</f>
        <v>0.15881601945284857</v>
      </c>
      <c r="C57" s="11">
        <f t="shared" si="2"/>
        <v>0.13132898922168501</v>
      </c>
      <c r="D57" s="11">
        <f t="shared" si="2"/>
        <v>9.569561916291025E-2</v>
      </c>
      <c r="E57" s="11">
        <f t="shared" si="2"/>
        <v>0.15648811653908926</v>
      </c>
      <c r="F57" s="11">
        <f t="shared" si="2"/>
        <v>0.13432820226381975</v>
      </c>
      <c r="G57" s="1"/>
      <c r="H57" s="1"/>
      <c r="I57" s="1"/>
    </row>
    <row r="58" spans="1:9" x14ac:dyDescent="0.3">
      <c r="A58" s="3" t="s">
        <v>39</v>
      </c>
      <c r="B58" s="1"/>
      <c r="C58" s="1"/>
      <c r="D58" s="1"/>
      <c r="E58" s="1"/>
      <c r="F58" s="1"/>
      <c r="G58" s="1"/>
      <c r="H58" s="1"/>
      <c r="I58" s="1"/>
    </row>
    <row r="59" spans="1:9" x14ac:dyDescent="0.3">
      <c r="A59" s="1" t="s">
        <v>40</v>
      </c>
      <c r="B59" s="4">
        <v>5747.59</v>
      </c>
      <c r="C59" s="4">
        <v>2717.31</v>
      </c>
      <c r="D59" s="4">
        <v>0</v>
      </c>
      <c r="E59" s="4">
        <v>14.76</v>
      </c>
      <c r="F59" s="10">
        <f t="shared" ref="F59:F72" si="3">SUM(B59:E59)</f>
        <v>8479.66</v>
      </c>
      <c r="G59" s="9">
        <f>F59/F60-1</f>
        <v>0.27811012988109174</v>
      </c>
      <c r="H59" s="8">
        <f>F59/$F$76</f>
        <v>6.183013152700445E-2</v>
      </c>
      <c r="I59" s="14">
        <f>F59-F60</f>
        <v>1845.13</v>
      </c>
    </row>
    <row r="60" spans="1:9" x14ac:dyDescent="0.3">
      <c r="A60" s="1" t="s">
        <v>11</v>
      </c>
      <c r="B60" s="4">
        <v>4432.5</v>
      </c>
      <c r="C60" s="4">
        <v>2183.84</v>
      </c>
      <c r="D60" s="4">
        <v>0</v>
      </c>
      <c r="E60" s="4">
        <v>18.190000000000001</v>
      </c>
      <c r="F60" s="10">
        <f t="shared" si="3"/>
        <v>6634.53</v>
      </c>
      <c r="G60" s="1"/>
      <c r="H60" s="1"/>
      <c r="I60" s="1"/>
    </row>
    <row r="61" spans="1:9" x14ac:dyDescent="0.3">
      <c r="A61" s="1" t="s">
        <v>41</v>
      </c>
      <c r="B61" s="4">
        <v>2163.86</v>
      </c>
      <c r="C61" s="4">
        <v>3633.08</v>
      </c>
      <c r="D61" s="4">
        <v>0</v>
      </c>
      <c r="E61" s="4">
        <v>28.53</v>
      </c>
      <c r="F61" s="10">
        <f t="shared" si="3"/>
        <v>5825.47</v>
      </c>
      <c r="G61" s="9">
        <f>F61/F62-1</f>
        <v>0.31003348467778014</v>
      </c>
      <c r="H61" s="8">
        <f>F61/$F$76</f>
        <v>4.2476888968026857E-2</v>
      </c>
      <c r="I61" s="14">
        <f>F61-F62</f>
        <v>1378.6599999999999</v>
      </c>
    </row>
    <row r="62" spans="1:9" x14ac:dyDescent="0.3">
      <c r="A62" s="1" t="s">
        <v>11</v>
      </c>
      <c r="B62" s="4">
        <v>1440.17</v>
      </c>
      <c r="C62" s="4">
        <v>2956.87</v>
      </c>
      <c r="D62" s="4">
        <v>0</v>
      </c>
      <c r="E62" s="4">
        <v>49.77</v>
      </c>
      <c r="F62" s="10">
        <f t="shared" si="3"/>
        <v>4446.8100000000004</v>
      </c>
      <c r="G62" s="1"/>
      <c r="H62" s="1"/>
      <c r="I62" s="1"/>
    </row>
    <row r="63" spans="1:9" x14ac:dyDescent="0.3">
      <c r="A63" s="1" t="s">
        <v>42</v>
      </c>
      <c r="B63" s="4">
        <v>6597.6</v>
      </c>
      <c r="C63" s="4">
        <v>3060.47</v>
      </c>
      <c r="D63" s="4">
        <v>0</v>
      </c>
      <c r="E63" s="4">
        <v>110.33</v>
      </c>
      <c r="F63" s="10">
        <f t="shared" si="3"/>
        <v>9768.4</v>
      </c>
      <c r="G63" s="9">
        <f>F63/F64-1</f>
        <v>0.20394495209313668</v>
      </c>
      <c r="H63" s="8">
        <f>F63/$F$76</f>
        <v>7.1227084200120083E-2</v>
      </c>
      <c r="I63" s="14">
        <f>F63-F64</f>
        <v>1654.7399999999998</v>
      </c>
    </row>
    <row r="64" spans="1:9" x14ac:dyDescent="0.3">
      <c r="A64" s="1" t="s">
        <v>11</v>
      </c>
      <c r="B64" s="4">
        <v>5111.3599999999997</v>
      </c>
      <c r="C64" s="4">
        <v>2885.03</v>
      </c>
      <c r="D64" s="4">
        <v>0</v>
      </c>
      <c r="E64" s="4">
        <v>117.27</v>
      </c>
      <c r="F64" s="10">
        <f t="shared" si="3"/>
        <v>8113.66</v>
      </c>
      <c r="G64" s="1"/>
      <c r="H64" s="1"/>
      <c r="I64" s="1"/>
    </row>
    <row r="65" spans="1:9" x14ac:dyDescent="0.3">
      <c r="A65" s="1" t="s">
        <v>43</v>
      </c>
      <c r="B65" s="4">
        <v>97.46</v>
      </c>
      <c r="C65" s="4">
        <v>43.54</v>
      </c>
      <c r="D65" s="4">
        <v>0</v>
      </c>
      <c r="E65" s="4">
        <v>0</v>
      </c>
      <c r="F65" s="10">
        <f t="shared" si="3"/>
        <v>141</v>
      </c>
      <c r="G65" s="9">
        <f>F65/F66-1</f>
        <v>7.7686567164179117</v>
      </c>
      <c r="H65" s="8">
        <f>F65/$F$76</f>
        <v>1.0281129839295005E-3</v>
      </c>
      <c r="I65" s="14">
        <f>F65-F66</f>
        <v>124.92</v>
      </c>
    </row>
    <row r="66" spans="1:9" x14ac:dyDescent="0.3">
      <c r="A66" s="1" t="s">
        <v>11</v>
      </c>
      <c r="B66" s="4">
        <v>13.99</v>
      </c>
      <c r="C66" s="4">
        <v>2.09</v>
      </c>
      <c r="D66" s="4">
        <v>0</v>
      </c>
      <c r="E66" s="4">
        <v>0</v>
      </c>
      <c r="F66" s="10">
        <f t="shared" si="3"/>
        <v>16.079999999999998</v>
      </c>
      <c r="G66" s="1"/>
      <c r="H66" s="1"/>
      <c r="I66" s="1"/>
    </row>
    <row r="67" spans="1:9" x14ac:dyDescent="0.3">
      <c r="A67" s="1" t="s">
        <v>44</v>
      </c>
      <c r="B67" s="4">
        <v>1119.03</v>
      </c>
      <c r="C67" s="4">
        <v>1049.21</v>
      </c>
      <c r="D67" s="4">
        <v>0</v>
      </c>
      <c r="E67" s="4">
        <v>2.0699999999999998</v>
      </c>
      <c r="F67" s="10">
        <f t="shared" si="3"/>
        <v>2170.31</v>
      </c>
      <c r="G67" s="9">
        <f>F67/F68-1</f>
        <v>0.22787037351347061</v>
      </c>
      <c r="H67" s="8">
        <f>F67/$F$76</f>
        <v>1.5824992128737829E-2</v>
      </c>
      <c r="I67" s="14">
        <f>F67-F68</f>
        <v>402.77</v>
      </c>
    </row>
    <row r="68" spans="1:9" x14ac:dyDescent="0.3">
      <c r="A68" s="1" t="s">
        <v>11</v>
      </c>
      <c r="B68" s="4">
        <v>841.12</v>
      </c>
      <c r="C68" s="4">
        <v>923.59</v>
      </c>
      <c r="D68" s="4">
        <v>0</v>
      </c>
      <c r="E68" s="4">
        <v>2.83</v>
      </c>
      <c r="F68" s="10">
        <f t="shared" si="3"/>
        <v>1767.54</v>
      </c>
      <c r="G68" s="1"/>
      <c r="H68" s="1"/>
      <c r="I68" s="1"/>
    </row>
    <row r="69" spans="1:9" x14ac:dyDescent="0.3">
      <c r="A69" s="1" t="s">
        <v>45</v>
      </c>
      <c r="B69" s="4">
        <v>9.0500000000000007</v>
      </c>
      <c r="C69" s="4">
        <v>34.799999999999997</v>
      </c>
      <c r="D69" s="4">
        <v>0</v>
      </c>
      <c r="E69" s="4">
        <v>0</v>
      </c>
      <c r="F69" s="10">
        <f t="shared" si="3"/>
        <v>43.849999999999994</v>
      </c>
      <c r="G69" s="4">
        <v>0</v>
      </c>
      <c r="H69" s="8">
        <f>F69/$F$76</f>
        <v>3.1973584642062828E-4</v>
      </c>
      <c r="I69" s="14">
        <f>F69-F70</f>
        <v>43.849999999999994</v>
      </c>
    </row>
    <row r="70" spans="1:9" x14ac:dyDescent="0.3">
      <c r="A70" s="1" t="s">
        <v>11</v>
      </c>
      <c r="B70" s="4">
        <v>0</v>
      </c>
      <c r="C70" s="4">
        <v>0</v>
      </c>
      <c r="D70" s="4">
        <v>0</v>
      </c>
      <c r="E70" s="4">
        <v>0</v>
      </c>
      <c r="F70" s="10">
        <f t="shared" si="3"/>
        <v>0</v>
      </c>
      <c r="G70" s="1"/>
      <c r="H70" s="1"/>
      <c r="I70" s="1"/>
    </row>
    <row r="71" spans="1:9" x14ac:dyDescent="0.3">
      <c r="A71" s="1" t="s">
        <v>46</v>
      </c>
      <c r="B71" s="4">
        <v>17743</v>
      </c>
      <c r="C71" s="4">
        <v>683.87</v>
      </c>
      <c r="D71" s="4">
        <v>0</v>
      </c>
      <c r="E71" s="4">
        <v>8.17</v>
      </c>
      <c r="F71" s="10">
        <f t="shared" si="3"/>
        <v>18435.039999999997</v>
      </c>
      <c r="G71" s="9">
        <f>F71/F72-1</f>
        <v>0.11550049164208431</v>
      </c>
      <c r="H71" s="8">
        <f>F71/$F$76</f>
        <v>0.13442059562595526</v>
      </c>
      <c r="I71" s="14">
        <f>F71-F72</f>
        <v>1908.7899999999972</v>
      </c>
    </row>
    <row r="72" spans="1:9" x14ac:dyDescent="0.3">
      <c r="A72" s="1" t="s">
        <v>11</v>
      </c>
      <c r="B72" s="4">
        <v>15413</v>
      </c>
      <c r="C72" s="4">
        <v>1103.77</v>
      </c>
      <c r="D72" s="4">
        <v>0</v>
      </c>
      <c r="E72" s="4">
        <v>9.48</v>
      </c>
      <c r="F72" s="10">
        <f t="shared" si="3"/>
        <v>16526.25</v>
      </c>
      <c r="G72" s="1"/>
      <c r="H72" s="1"/>
      <c r="I72" s="1"/>
    </row>
    <row r="73" spans="1:9" x14ac:dyDescent="0.3">
      <c r="A73" s="3" t="s">
        <v>47</v>
      </c>
      <c r="B73" s="5">
        <f>SUM(B59+B61+B63+B65+B67+B69+B71)</f>
        <v>33477.589999999997</v>
      </c>
      <c r="C73" s="5">
        <f>SUM(C59+C61+C63+C65+C67+C69+C71)</f>
        <v>11222.28</v>
      </c>
      <c r="D73" s="5">
        <v>0</v>
      </c>
      <c r="E73" s="5">
        <f t="shared" ref="E73:F73" si="4">SUM(E59+E61+E63+E65+E67+E69+E71)</f>
        <v>163.85999999999999</v>
      </c>
      <c r="F73" s="5">
        <f t="shared" si="4"/>
        <v>44863.729999999996</v>
      </c>
      <c r="G73" s="11">
        <f>F73/F74-1</f>
        <v>0.19621078542599912</v>
      </c>
      <c r="H73" s="12">
        <f>F73/$F$76</f>
        <v>0.32712754128019461</v>
      </c>
      <c r="I73" s="7">
        <f>F73-F74</f>
        <v>7358.8599999999933</v>
      </c>
    </row>
    <row r="74" spans="1:9" x14ac:dyDescent="0.3">
      <c r="A74" s="1" t="s">
        <v>37</v>
      </c>
      <c r="B74" s="4">
        <f>SUM(B60+B62+B64+B66+B68+B70+B72)</f>
        <v>27252.14</v>
      </c>
      <c r="C74" s="4">
        <f>SUM(C60+C62+C64+C66+C68+C70+C72)</f>
        <v>10055.19</v>
      </c>
      <c r="D74" s="4">
        <v>0</v>
      </c>
      <c r="E74" s="4">
        <f>SUM(E60+E62+E64+E66+E68+E70+E72)</f>
        <v>197.54000000000002</v>
      </c>
      <c r="F74" s="4">
        <f>SUM(F60+F62+F64+F66+F68+F70+F72)</f>
        <v>37504.870000000003</v>
      </c>
      <c r="G74" s="1"/>
      <c r="H74" s="1"/>
      <c r="I74" s="1"/>
    </row>
    <row r="75" spans="1:9" x14ac:dyDescent="0.3">
      <c r="A75" s="1" t="s">
        <v>38</v>
      </c>
      <c r="B75" s="11">
        <f t="shared" ref="B75:F75" si="5">(B73-B74)/B74</f>
        <v>0.22843894094188558</v>
      </c>
      <c r="C75" s="11">
        <f t="shared" si="5"/>
        <v>0.11606841839885672</v>
      </c>
      <c r="D75" s="11"/>
      <c r="E75" s="11">
        <f t="shared" si="5"/>
        <v>-0.17049711450845415</v>
      </c>
      <c r="F75" s="11">
        <f t="shared" si="5"/>
        <v>0.19621078542599915</v>
      </c>
      <c r="G75" s="1"/>
      <c r="H75" s="1"/>
      <c r="I75" s="1"/>
    </row>
    <row r="76" spans="1:9" x14ac:dyDescent="0.3">
      <c r="A76" s="3" t="s">
        <v>48</v>
      </c>
      <c r="B76" s="5">
        <f t="shared" ref="B76:F77" si="6">SUM(B55+B73)</f>
        <v>56695.789999999994</v>
      </c>
      <c r="C76" s="7">
        <f t="shared" si="6"/>
        <v>68641.48</v>
      </c>
      <c r="D76" s="5">
        <f t="shared" si="6"/>
        <v>10318.33</v>
      </c>
      <c r="E76" s="5">
        <f t="shared" si="6"/>
        <v>1488.86</v>
      </c>
      <c r="F76" s="7">
        <f t="shared" si="6"/>
        <v>137144.46</v>
      </c>
      <c r="G76" s="11">
        <f>F76/F77-1</f>
        <v>0.15385491028215847</v>
      </c>
      <c r="H76" s="12">
        <f>F76/$F$76</f>
        <v>1</v>
      </c>
      <c r="I76" s="7">
        <f t="shared" ref="I76" si="7">SUM(I55+I73)</f>
        <v>18286.82999999998</v>
      </c>
    </row>
    <row r="77" spans="1:9" x14ac:dyDescent="0.3">
      <c r="A77" s="1" t="s">
        <v>37</v>
      </c>
      <c r="B77" s="4">
        <f t="shared" si="6"/>
        <v>47288.28</v>
      </c>
      <c r="C77" s="4">
        <f t="shared" si="6"/>
        <v>60808.950000000004</v>
      </c>
      <c r="D77" s="4">
        <f t="shared" si="6"/>
        <v>9417.15</v>
      </c>
      <c r="E77" s="4">
        <f t="shared" si="6"/>
        <v>1343.25</v>
      </c>
      <c r="F77" s="4">
        <f t="shared" si="6"/>
        <v>118857.63</v>
      </c>
      <c r="G77" s="1"/>
      <c r="H77" s="1"/>
      <c r="I77" s="1"/>
    </row>
    <row r="78" spans="1:9" x14ac:dyDescent="0.3">
      <c r="A78" s="1" t="s">
        <v>38</v>
      </c>
      <c r="B78" s="11">
        <f t="shared" ref="B78:F78" si="8">(B76-B77)/B77</f>
        <v>0.19893956811285998</v>
      </c>
      <c r="C78" s="11">
        <f t="shared" si="8"/>
        <v>0.12880554589414867</v>
      </c>
      <c r="D78" s="11">
        <f t="shared" si="8"/>
        <v>9.569561916291025E-2</v>
      </c>
      <c r="E78" s="11">
        <f t="shared" si="8"/>
        <v>0.10840126558719516</v>
      </c>
      <c r="F78" s="11">
        <f t="shared" si="8"/>
        <v>0.15385491028215847</v>
      </c>
      <c r="G78" s="1"/>
      <c r="H78" s="1"/>
      <c r="I78" s="1"/>
    </row>
    <row r="79" spans="1:9" x14ac:dyDescent="0.3">
      <c r="A79" s="1" t="s">
        <v>49</v>
      </c>
      <c r="B79" s="8">
        <f>B76/$F$76</f>
        <v>0.41340197044780369</v>
      </c>
      <c r="C79" s="8">
        <f t="shared" ref="C79:F79" si="9">C76/$F$76</f>
        <v>0.50050494201515683</v>
      </c>
      <c r="D79" s="8">
        <f t="shared" si="9"/>
        <v>7.5236943584888527E-2</v>
      </c>
      <c r="E79" s="8">
        <f t="shared" si="9"/>
        <v>1.0856143952150893E-2</v>
      </c>
      <c r="F79" s="8">
        <f t="shared" si="9"/>
        <v>1</v>
      </c>
      <c r="G79" s="1"/>
      <c r="H79" s="1"/>
      <c r="I79" s="1"/>
    </row>
    <row r="80" spans="1:9" x14ac:dyDescent="0.3">
      <c r="A80" s="1" t="s">
        <v>50</v>
      </c>
      <c r="B80" s="8">
        <f>B77/$F$77</f>
        <v>0.39785649436220455</v>
      </c>
      <c r="C80" s="8">
        <f t="shared" ref="C80:F80" si="10">C77/$F$77</f>
        <v>0.51161166514930512</v>
      </c>
      <c r="D80" s="8">
        <f t="shared" si="10"/>
        <v>7.9230504596128987E-2</v>
      </c>
      <c r="E80" s="8">
        <f t="shared" si="10"/>
        <v>1.1301335892361306E-2</v>
      </c>
      <c r="F80" s="8">
        <f t="shared" si="10"/>
        <v>1</v>
      </c>
      <c r="G80" s="1"/>
      <c r="H80" s="1"/>
      <c r="I80" s="1"/>
    </row>
  </sheetData>
  <mergeCells count="1">
    <mergeCell ref="A2:I2"/>
  </mergeCells>
  <pageMargins left="0.75" right="0.75" top="1" bottom="1" header="0.5" footer="0.5"/>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
  <sheetViews>
    <sheetView topLeftCell="A41" workbookViewId="0">
      <selection activeCell="F56" sqref="F56"/>
    </sheetView>
  </sheetViews>
  <sheetFormatPr defaultRowHeight="14.4" x14ac:dyDescent="0.3"/>
  <cols>
    <col min="1" max="1" width="39.44140625" customWidth="1"/>
    <col min="2" max="2" width="13.44140625" customWidth="1"/>
    <col min="3" max="4" width="9" bestFit="1" customWidth="1"/>
    <col min="5" max="6" width="9.44140625" bestFit="1" customWidth="1"/>
  </cols>
  <sheetData>
    <row r="1" spans="1:9" x14ac:dyDescent="0.3">
      <c r="A1" t="s">
        <v>51</v>
      </c>
    </row>
    <row r="2" spans="1:9" ht="42" customHeight="1" x14ac:dyDescent="0.3">
      <c r="A2" s="23" t="s">
        <v>0</v>
      </c>
      <c r="B2" s="24"/>
      <c r="C2" s="24"/>
      <c r="D2" s="24"/>
      <c r="E2" s="24"/>
      <c r="F2" s="24"/>
      <c r="G2" s="24"/>
      <c r="H2" s="24"/>
      <c r="I2" s="25"/>
    </row>
    <row r="3" spans="1:9" ht="57.6" x14ac:dyDescent="0.3">
      <c r="A3" s="1"/>
      <c r="B3" s="2" t="s">
        <v>52</v>
      </c>
      <c r="C3" s="2" t="s">
        <v>53</v>
      </c>
      <c r="D3" s="2" t="s">
        <v>54</v>
      </c>
      <c r="E3" s="2" t="s">
        <v>55</v>
      </c>
      <c r="F3" s="2" t="s">
        <v>5</v>
      </c>
      <c r="G3" s="2" t="s">
        <v>6</v>
      </c>
      <c r="H3" s="2" t="s">
        <v>7</v>
      </c>
      <c r="I3" s="2" t="s">
        <v>8</v>
      </c>
    </row>
    <row r="4" spans="1:9" x14ac:dyDescent="0.3">
      <c r="A4" s="3" t="s">
        <v>9</v>
      </c>
      <c r="B4" s="1"/>
      <c r="C4" s="1"/>
      <c r="D4" s="1"/>
      <c r="E4" s="1"/>
      <c r="F4" s="1"/>
      <c r="G4" s="1"/>
      <c r="H4" s="1"/>
      <c r="I4" s="1"/>
    </row>
    <row r="5" spans="1:9" x14ac:dyDescent="0.3">
      <c r="A5" s="1" t="s">
        <v>10</v>
      </c>
      <c r="B5" s="4">
        <v>0</v>
      </c>
      <c r="C5" s="4">
        <v>0</v>
      </c>
      <c r="D5" s="4">
        <v>0</v>
      </c>
      <c r="E5" s="4">
        <v>42.28</v>
      </c>
      <c r="F5" s="4">
        <f>SUM(B5:E5)</f>
        <v>42.28</v>
      </c>
      <c r="G5" s="9">
        <f>F5/F6-1</f>
        <v>-0.2573335675390831</v>
      </c>
      <c r="H5" s="8">
        <f>F5/$F$55</f>
        <v>7.054520699712347E-3</v>
      </c>
      <c r="I5" s="14">
        <f>F5-F6</f>
        <v>-14.649999999999999</v>
      </c>
    </row>
    <row r="6" spans="1:9" x14ac:dyDescent="0.3">
      <c r="A6" s="1" t="s">
        <v>11</v>
      </c>
      <c r="B6" s="4">
        <v>0</v>
      </c>
      <c r="C6" s="4">
        <v>0</v>
      </c>
      <c r="D6" s="4">
        <v>0</v>
      </c>
      <c r="E6" s="4">
        <v>56.93</v>
      </c>
      <c r="F6" s="4">
        <f t="shared" ref="F6:F54" si="0">SUM(B6:E6)</f>
        <v>56.93</v>
      </c>
      <c r="G6" s="1"/>
      <c r="H6" s="1"/>
      <c r="I6" s="1"/>
    </row>
    <row r="7" spans="1:9" x14ac:dyDescent="0.3">
      <c r="A7" s="1" t="s">
        <v>12</v>
      </c>
      <c r="B7" s="4">
        <v>84.25</v>
      </c>
      <c r="C7" s="4">
        <v>10.07</v>
      </c>
      <c r="D7" s="4">
        <v>113.38</v>
      </c>
      <c r="E7" s="4">
        <v>552.14</v>
      </c>
      <c r="F7" s="4">
        <f t="shared" si="0"/>
        <v>759.83999999999992</v>
      </c>
      <c r="G7" s="9">
        <f>F7/F8-1</f>
        <v>0.11429828420589527</v>
      </c>
      <c r="H7" s="8">
        <f>F7/$F$55</f>
        <v>0.12678114967997703</v>
      </c>
      <c r="I7" s="14">
        <f>F7-F8</f>
        <v>77.939999999999941</v>
      </c>
    </row>
    <row r="8" spans="1:9" x14ac:dyDescent="0.3">
      <c r="A8" s="1" t="s">
        <v>11</v>
      </c>
      <c r="B8" s="4">
        <v>74.819999999999993</v>
      </c>
      <c r="C8" s="4">
        <v>0.63</v>
      </c>
      <c r="D8" s="4">
        <v>118.86</v>
      </c>
      <c r="E8" s="4">
        <v>487.59</v>
      </c>
      <c r="F8" s="4">
        <f t="shared" si="0"/>
        <v>681.9</v>
      </c>
      <c r="G8" s="1"/>
      <c r="H8" s="1"/>
      <c r="I8" s="1"/>
    </row>
    <row r="9" spans="1:9" x14ac:dyDescent="0.3">
      <c r="A9" s="1" t="s">
        <v>13</v>
      </c>
      <c r="B9" s="4">
        <v>11.18</v>
      </c>
      <c r="C9" s="4">
        <v>12.83</v>
      </c>
      <c r="D9" s="4">
        <v>1.22</v>
      </c>
      <c r="E9" s="4">
        <v>0</v>
      </c>
      <c r="F9" s="4">
        <f t="shared" si="0"/>
        <v>25.229999999999997</v>
      </c>
      <c r="G9" s="9">
        <f>F9/F10-1</f>
        <v>-4.5402951191827579E-2</v>
      </c>
      <c r="H9" s="8">
        <f>F9/$F$55</f>
        <v>4.2096867846202098E-3</v>
      </c>
      <c r="I9" s="14">
        <f>F9-F10</f>
        <v>-1.2000000000000028</v>
      </c>
    </row>
    <row r="10" spans="1:9" x14ac:dyDescent="0.3">
      <c r="A10" s="1" t="s">
        <v>11</v>
      </c>
      <c r="B10" s="4">
        <v>12.93</v>
      </c>
      <c r="C10" s="4">
        <v>12.04</v>
      </c>
      <c r="D10" s="4">
        <v>1.46</v>
      </c>
      <c r="E10" s="4">
        <v>0</v>
      </c>
      <c r="F10" s="4">
        <f t="shared" si="0"/>
        <v>26.43</v>
      </c>
      <c r="G10" s="1"/>
      <c r="H10" s="1"/>
      <c r="I10" s="1"/>
    </row>
    <row r="11" spans="1:9" x14ac:dyDescent="0.3">
      <c r="A11" s="1" t="s">
        <v>14</v>
      </c>
      <c r="B11" s="4">
        <v>36.99</v>
      </c>
      <c r="C11" s="4">
        <v>0.52</v>
      </c>
      <c r="D11" s="4">
        <v>40.29</v>
      </c>
      <c r="E11" s="4">
        <v>0</v>
      </c>
      <c r="F11" s="4">
        <f t="shared" si="0"/>
        <v>77.800000000000011</v>
      </c>
      <c r="G11" s="9">
        <f>F11/F12-1</f>
        <v>2.9781601588352302E-2</v>
      </c>
      <c r="H11" s="8">
        <f>F11/$F$55</f>
        <v>1.2981118979130101E-2</v>
      </c>
      <c r="I11" s="14">
        <f>F11-F12</f>
        <v>2.2500000000000142</v>
      </c>
    </row>
    <row r="12" spans="1:9" x14ac:dyDescent="0.3">
      <c r="A12" s="1" t="s">
        <v>11</v>
      </c>
      <c r="B12" s="4">
        <v>38.08</v>
      </c>
      <c r="C12" s="4">
        <v>0.18</v>
      </c>
      <c r="D12" s="4">
        <v>37.29</v>
      </c>
      <c r="E12" s="4">
        <v>0</v>
      </c>
      <c r="F12" s="4">
        <f t="shared" si="0"/>
        <v>75.55</v>
      </c>
      <c r="G12" s="1"/>
      <c r="H12" s="1"/>
      <c r="I12" s="1"/>
    </row>
    <row r="13" spans="1:9" x14ac:dyDescent="0.3">
      <c r="A13" s="1" t="s">
        <v>15</v>
      </c>
      <c r="B13" s="4">
        <v>85.93</v>
      </c>
      <c r="C13" s="4">
        <v>0.98</v>
      </c>
      <c r="D13" s="4">
        <v>0</v>
      </c>
      <c r="E13" s="4">
        <v>135.80000000000001</v>
      </c>
      <c r="F13" s="4">
        <f t="shared" si="0"/>
        <v>222.71000000000004</v>
      </c>
      <c r="G13" s="9">
        <f>F13/F14-1</f>
        <v>0.65891992551210454</v>
      </c>
      <c r="H13" s="8">
        <f>F13/$F$55</f>
        <v>3.7159704470977696E-2</v>
      </c>
      <c r="I13" s="14">
        <f>F13-F14</f>
        <v>88.460000000000036</v>
      </c>
    </row>
    <row r="14" spans="1:9" x14ac:dyDescent="0.3">
      <c r="A14" s="1" t="s">
        <v>11</v>
      </c>
      <c r="B14" s="4">
        <v>74.319999999999993</v>
      </c>
      <c r="C14" s="4">
        <v>0.18</v>
      </c>
      <c r="D14" s="4">
        <v>0</v>
      </c>
      <c r="E14" s="4">
        <v>59.75</v>
      </c>
      <c r="F14" s="4">
        <f t="shared" si="0"/>
        <v>134.25</v>
      </c>
      <c r="G14" s="1"/>
      <c r="H14" s="1"/>
      <c r="I14" s="1"/>
    </row>
    <row r="15" spans="1:9" x14ac:dyDescent="0.3">
      <c r="A15" s="1" t="s">
        <v>16</v>
      </c>
      <c r="B15" s="4">
        <v>39.89</v>
      </c>
      <c r="C15" s="4">
        <v>9.57</v>
      </c>
      <c r="D15" s="4">
        <v>0.15</v>
      </c>
      <c r="E15" s="4">
        <v>645.87</v>
      </c>
      <c r="F15" s="4">
        <f t="shared" si="0"/>
        <v>695.48</v>
      </c>
      <c r="G15" s="9">
        <f>F15/F16-1</f>
        <v>1.4687670996171853E-3</v>
      </c>
      <c r="H15" s="8">
        <f>F15/$F$55</f>
        <v>0.11604252734711312</v>
      </c>
      <c r="I15" s="14">
        <f>F15-F16</f>
        <v>1.0200000000000955</v>
      </c>
    </row>
    <row r="16" spans="1:9" x14ac:dyDescent="0.3">
      <c r="A16" s="1" t="s">
        <v>11</v>
      </c>
      <c r="B16" s="4">
        <v>33.049999999999997</v>
      </c>
      <c r="C16" s="4">
        <v>5.29</v>
      </c>
      <c r="D16" s="4">
        <v>0.19</v>
      </c>
      <c r="E16" s="4">
        <v>655.93</v>
      </c>
      <c r="F16" s="4">
        <f t="shared" si="0"/>
        <v>694.45999999999992</v>
      </c>
      <c r="G16" s="1"/>
      <c r="H16" s="1"/>
      <c r="I16" s="1"/>
    </row>
    <row r="17" spans="1:9" x14ac:dyDescent="0.3">
      <c r="A17" s="1" t="s">
        <v>17</v>
      </c>
      <c r="B17" s="4">
        <v>209.73</v>
      </c>
      <c r="C17" s="4">
        <v>11.48</v>
      </c>
      <c r="D17" s="4">
        <v>0.11</v>
      </c>
      <c r="E17" s="4">
        <v>783.68</v>
      </c>
      <c r="F17" s="4">
        <f t="shared" si="0"/>
        <v>1005</v>
      </c>
      <c r="G17" s="9">
        <f>F17/F18-1</f>
        <v>-2.6851161484608754E-2</v>
      </c>
      <c r="H17" s="8">
        <f>F17/$F$55</f>
        <v>0.16768669118285026</v>
      </c>
      <c r="I17" s="14">
        <f>F17-F18</f>
        <v>-27.730000000000018</v>
      </c>
    </row>
    <row r="18" spans="1:9" x14ac:dyDescent="0.3">
      <c r="A18" s="1" t="s">
        <v>11</v>
      </c>
      <c r="B18" s="4">
        <v>175.01</v>
      </c>
      <c r="C18" s="4">
        <v>0.92</v>
      </c>
      <c r="D18" s="4">
        <v>0.05</v>
      </c>
      <c r="E18" s="4">
        <v>856.75</v>
      </c>
      <c r="F18" s="4">
        <f t="shared" si="0"/>
        <v>1032.73</v>
      </c>
      <c r="G18" s="1"/>
      <c r="H18" s="1"/>
      <c r="I18" s="1"/>
    </row>
    <row r="19" spans="1:9" x14ac:dyDescent="0.3">
      <c r="A19" s="1" t="s">
        <v>18</v>
      </c>
      <c r="B19" s="4">
        <v>73.83</v>
      </c>
      <c r="C19" s="4">
        <v>71.91</v>
      </c>
      <c r="D19" s="4">
        <v>3.92</v>
      </c>
      <c r="E19" s="4">
        <v>221.84</v>
      </c>
      <c r="F19" s="4">
        <f t="shared" si="0"/>
        <v>371.5</v>
      </c>
      <c r="G19" s="9">
        <f>F19/F20-1</f>
        <v>0.47684356986682563</v>
      </c>
      <c r="H19" s="8">
        <f>F19/$F$55</f>
        <v>6.198567738749141E-2</v>
      </c>
      <c r="I19" s="14">
        <f>F19-F20</f>
        <v>119.94999999999999</v>
      </c>
    </row>
    <row r="20" spans="1:9" x14ac:dyDescent="0.3">
      <c r="A20" s="1" t="s">
        <v>11</v>
      </c>
      <c r="B20" s="4">
        <v>61.02</v>
      </c>
      <c r="C20" s="4">
        <v>63.71</v>
      </c>
      <c r="D20" s="4">
        <v>4.88</v>
      </c>
      <c r="E20" s="4">
        <v>121.94</v>
      </c>
      <c r="F20" s="4">
        <f t="shared" si="0"/>
        <v>251.55</v>
      </c>
      <c r="G20" s="1"/>
      <c r="H20" s="1"/>
      <c r="I20" s="1"/>
    </row>
    <row r="21" spans="1:9" x14ac:dyDescent="0.3">
      <c r="A21" s="1" t="s">
        <v>19</v>
      </c>
      <c r="B21" s="4">
        <v>22.73</v>
      </c>
      <c r="C21" s="4">
        <v>3.57</v>
      </c>
      <c r="D21" s="4">
        <v>0.86</v>
      </c>
      <c r="E21" s="4">
        <v>60.41</v>
      </c>
      <c r="F21" s="4">
        <f t="shared" si="0"/>
        <v>87.57</v>
      </c>
      <c r="G21" s="9">
        <f>F21/F22-1</f>
        <v>3.8977416026595435E-3</v>
      </c>
      <c r="H21" s="8">
        <f>F21/$F$55</f>
        <v>1.4611267210828055E-2</v>
      </c>
      <c r="I21" s="14">
        <f>F21-F22</f>
        <v>0.3399999999999892</v>
      </c>
    </row>
    <row r="22" spans="1:9" x14ac:dyDescent="0.3">
      <c r="A22" s="1" t="s">
        <v>11</v>
      </c>
      <c r="B22" s="4">
        <v>29.63</v>
      </c>
      <c r="C22" s="4">
        <v>1.46</v>
      </c>
      <c r="D22" s="4">
        <v>0.75</v>
      </c>
      <c r="E22" s="4">
        <v>55.39</v>
      </c>
      <c r="F22" s="4">
        <f t="shared" si="0"/>
        <v>87.23</v>
      </c>
      <c r="G22" s="1"/>
      <c r="H22" s="1"/>
      <c r="I22" s="1"/>
    </row>
    <row r="23" spans="1:9" x14ac:dyDescent="0.3">
      <c r="A23" s="1" t="s">
        <v>20</v>
      </c>
      <c r="B23" s="4">
        <v>0</v>
      </c>
      <c r="C23" s="4">
        <v>0</v>
      </c>
      <c r="D23" s="4">
        <v>0</v>
      </c>
      <c r="E23" s="4">
        <v>0</v>
      </c>
      <c r="F23" s="4">
        <f t="shared" si="0"/>
        <v>0</v>
      </c>
      <c r="G23" s="4">
        <v>0</v>
      </c>
      <c r="H23" s="4">
        <v>0</v>
      </c>
      <c r="I23" s="4">
        <v>0</v>
      </c>
    </row>
    <row r="24" spans="1:9" x14ac:dyDescent="0.3">
      <c r="A24" s="1" t="s">
        <v>11</v>
      </c>
      <c r="B24" s="4">
        <v>0</v>
      </c>
      <c r="C24" s="4">
        <v>0</v>
      </c>
      <c r="D24" s="4">
        <v>0</v>
      </c>
      <c r="E24" s="4">
        <v>0</v>
      </c>
      <c r="F24" s="4">
        <f t="shared" si="0"/>
        <v>0</v>
      </c>
      <c r="G24" s="9"/>
      <c r="H24" s="4"/>
      <c r="I24" s="4"/>
    </row>
    <row r="25" spans="1:9" x14ac:dyDescent="0.3">
      <c r="A25" s="1" t="s">
        <v>21</v>
      </c>
      <c r="B25" s="4">
        <v>9.15</v>
      </c>
      <c r="C25" s="4">
        <v>0.56999999999999995</v>
      </c>
      <c r="D25" s="4">
        <v>0</v>
      </c>
      <c r="E25" s="4">
        <v>38.21</v>
      </c>
      <c r="F25" s="4">
        <f t="shared" si="0"/>
        <v>47.93</v>
      </c>
      <c r="G25" s="9">
        <f>F25/F26-1</f>
        <v>0.69184609954112242</v>
      </c>
      <c r="H25" s="8">
        <f>F25/$F$55</f>
        <v>7.9972369237751358E-3</v>
      </c>
      <c r="I25" s="14">
        <f>F25-F26</f>
        <v>19.599999999999998</v>
      </c>
    </row>
    <row r="26" spans="1:9" x14ac:dyDescent="0.3">
      <c r="A26" s="1" t="s">
        <v>11</v>
      </c>
      <c r="B26" s="4">
        <v>6.48</v>
      </c>
      <c r="C26" s="4">
        <v>0.03</v>
      </c>
      <c r="D26" s="4">
        <v>0</v>
      </c>
      <c r="E26" s="4">
        <v>21.82</v>
      </c>
      <c r="F26" s="4">
        <f t="shared" si="0"/>
        <v>28.330000000000002</v>
      </c>
      <c r="G26" s="1"/>
      <c r="H26" s="1"/>
      <c r="I26" s="1"/>
    </row>
    <row r="27" spans="1:9" x14ac:dyDescent="0.3">
      <c r="A27" s="1" t="s">
        <v>22</v>
      </c>
      <c r="B27" s="4">
        <v>11.79</v>
      </c>
      <c r="C27" s="4">
        <v>0.55000000000000004</v>
      </c>
      <c r="D27" s="4">
        <v>0.01</v>
      </c>
      <c r="E27" s="4">
        <v>100.05</v>
      </c>
      <c r="F27" s="4">
        <f t="shared" si="0"/>
        <v>112.39999999999999</v>
      </c>
      <c r="G27" s="9">
        <f>F27/F28-1</f>
        <v>7.0986183897093769E-2</v>
      </c>
      <c r="H27" s="8">
        <f>F27/$F$55</f>
        <v>1.8754213023833202E-2</v>
      </c>
      <c r="I27" s="14">
        <f>F27-F28</f>
        <v>7.4499999999999886</v>
      </c>
    </row>
    <row r="28" spans="1:9" x14ac:dyDescent="0.3">
      <c r="A28" s="1" t="s">
        <v>11</v>
      </c>
      <c r="B28" s="4">
        <v>11.88</v>
      </c>
      <c r="C28" s="4">
        <v>0.16</v>
      </c>
      <c r="D28" s="4">
        <v>0.01</v>
      </c>
      <c r="E28" s="4">
        <v>92.9</v>
      </c>
      <c r="F28" s="4">
        <f t="shared" si="0"/>
        <v>104.95</v>
      </c>
      <c r="G28" s="1"/>
      <c r="H28" s="8"/>
      <c r="I28" s="1"/>
    </row>
    <row r="29" spans="1:9" x14ac:dyDescent="0.3">
      <c r="A29" s="1" t="s">
        <v>23</v>
      </c>
      <c r="B29" s="4">
        <v>53.88</v>
      </c>
      <c r="C29" s="4">
        <v>1.93</v>
      </c>
      <c r="D29" s="4">
        <v>3.81</v>
      </c>
      <c r="E29" s="4">
        <v>246.3</v>
      </c>
      <c r="F29" s="4">
        <f t="shared" si="0"/>
        <v>305.92</v>
      </c>
      <c r="G29" s="9">
        <f>F29/F30-1</f>
        <v>-2.598064187468152E-2</v>
      </c>
      <c r="H29" s="8">
        <f>F29/$F$55</f>
        <v>5.1043495091201541E-2</v>
      </c>
      <c r="I29" s="14">
        <f>F29-F30</f>
        <v>-8.1599999999999682</v>
      </c>
    </row>
    <row r="30" spans="1:9" x14ac:dyDescent="0.3">
      <c r="A30" s="1" t="s">
        <v>11</v>
      </c>
      <c r="B30" s="4">
        <v>51.21</v>
      </c>
      <c r="C30" s="4">
        <v>0.85</v>
      </c>
      <c r="D30" s="4">
        <v>3.71</v>
      </c>
      <c r="E30" s="4">
        <v>258.31</v>
      </c>
      <c r="F30" s="4">
        <f t="shared" si="0"/>
        <v>314.08</v>
      </c>
      <c r="G30" s="1"/>
      <c r="H30" s="1"/>
      <c r="I30" s="1"/>
    </row>
    <row r="31" spans="1:9" x14ac:dyDescent="0.3">
      <c r="A31" s="1" t="s">
        <v>24</v>
      </c>
      <c r="B31" s="4">
        <v>0</v>
      </c>
      <c r="C31" s="4">
        <v>0</v>
      </c>
      <c r="D31" s="4">
        <v>0</v>
      </c>
      <c r="E31" s="4">
        <v>0</v>
      </c>
      <c r="F31" s="4">
        <f t="shared" si="0"/>
        <v>0</v>
      </c>
      <c r="G31" s="4">
        <v>0</v>
      </c>
      <c r="H31" s="4">
        <v>0</v>
      </c>
      <c r="I31" s="4">
        <v>0</v>
      </c>
    </row>
    <row r="32" spans="1:9" x14ac:dyDescent="0.3">
      <c r="A32" s="1" t="s">
        <v>11</v>
      </c>
      <c r="B32" s="4">
        <v>0</v>
      </c>
      <c r="C32" s="4">
        <v>0</v>
      </c>
      <c r="D32" s="4">
        <v>0</v>
      </c>
      <c r="E32" s="4">
        <v>0</v>
      </c>
      <c r="F32" s="4">
        <f t="shared" si="0"/>
        <v>0</v>
      </c>
      <c r="G32" s="4"/>
      <c r="H32" s="4"/>
      <c r="I32" s="4"/>
    </row>
    <row r="33" spans="1:9" x14ac:dyDescent="0.3">
      <c r="A33" s="1" t="s">
        <v>25</v>
      </c>
      <c r="B33" s="4">
        <v>6.73</v>
      </c>
      <c r="C33" s="4">
        <v>0.04</v>
      </c>
      <c r="D33" s="4">
        <v>4.5199999999999996</v>
      </c>
      <c r="E33" s="4">
        <v>66.48</v>
      </c>
      <c r="F33" s="4">
        <f t="shared" si="0"/>
        <v>77.77000000000001</v>
      </c>
      <c r="G33" s="9">
        <f>F33/F34-1</f>
        <v>0.15953481437304329</v>
      </c>
      <c r="H33" s="8">
        <f>F33/$F$55</f>
        <v>1.297611340625897E-2</v>
      </c>
      <c r="I33" s="14">
        <f>F33-F34</f>
        <v>10.700000000000017</v>
      </c>
    </row>
    <row r="34" spans="1:9" x14ac:dyDescent="0.3">
      <c r="A34" s="1" t="s">
        <v>11</v>
      </c>
      <c r="B34" s="4">
        <v>5.26</v>
      </c>
      <c r="C34" s="4">
        <v>0.02</v>
      </c>
      <c r="D34" s="4">
        <v>3.76</v>
      </c>
      <c r="E34" s="4">
        <v>58.03</v>
      </c>
      <c r="F34" s="4">
        <f t="shared" si="0"/>
        <v>67.069999999999993</v>
      </c>
      <c r="G34" s="1"/>
      <c r="H34" s="1"/>
      <c r="I34" s="1"/>
    </row>
    <row r="35" spans="1:9" x14ac:dyDescent="0.3">
      <c r="A35" s="1" t="s">
        <v>26</v>
      </c>
      <c r="B35" s="4">
        <v>16.96</v>
      </c>
      <c r="C35" s="4">
        <v>11.14</v>
      </c>
      <c r="D35" s="4">
        <v>1.26</v>
      </c>
      <c r="E35" s="4">
        <v>0</v>
      </c>
      <c r="F35" s="4">
        <f t="shared" si="0"/>
        <v>29.360000000000003</v>
      </c>
      <c r="G35" s="9">
        <f>F35/F36-1</f>
        <v>0.43499511241446753</v>
      </c>
      <c r="H35" s="8">
        <f>F35/$F$55</f>
        <v>4.8987873165457548E-3</v>
      </c>
      <c r="I35" s="14">
        <f>F35-F36</f>
        <v>8.9000000000000057</v>
      </c>
    </row>
    <row r="36" spans="1:9" x14ac:dyDescent="0.3">
      <c r="A36" s="1" t="s">
        <v>11</v>
      </c>
      <c r="B36" s="4">
        <v>11.74</v>
      </c>
      <c r="C36" s="4">
        <v>7.52</v>
      </c>
      <c r="D36" s="4">
        <v>1.2</v>
      </c>
      <c r="E36" s="4">
        <v>0</v>
      </c>
      <c r="F36" s="4">
        <f t="shared" si="0"/>
        <v>20.459999999999997</v>
      </c>
      <c r="G36" s="1"/>
      <c r="H36" s="1"/>
      <c r="I36" s="1"/>
    </row>
    <row r="37" spans="1:9" x14ac:dyDescent="0.3">
      <c r="A37" s="1" t="s">
        <v>27</v>
      </c>
      <c r="B37" s="4">
        <v>10.56</v>
      </c>
      <c r="C37" s="4">
        <v>3.47</v>
      </c>
      <c r="D37" s="4">
        <v>0.52</v>
      </c>
      <c r="E37" s="4">
        <v>123.85</v>
      </c>
      <c r="F37" s="4">
        <f t="shared" si="0"/>
        <v>138.4</v>
      </c>
      <c r="G37" s="9">
        <f>F37/F38-1</f>
        <v>0.51174221736755854</v>
      </c>
      <c r="H37" s="8">
        <f>F37/$F$55</f>
        <v>2.3092376178812414E-2</v>
      </c>
      <c r="I37" s="14">
        <f>F37-F38</f>
        <v>46.849999999999994</v>
      </c>
    </row>
    <row r="38" spans="1:9" x14ac:dyDescent="0.3">
      <c r="A38" s="1" t="s">
        <v>11</v>
      </c>
      <c r="B38" s="4">
        <v>9.58</v>
      </c>
      <c r="C38" s="4">
        <v>0.32</v>
      </c>
      <c r="D38" s="4">
        <v>0.39</v>
      </c>
      <c r="E38" s="4">
        <v>81.260000000000005</v>
      </c>
      <c r="F38" s="4">
        <f t="shared" si="0"/>
        <v>91.550000000000011</v>
      </c>
      <c r="G38" s="1"/>
      <c r="H38" s="1"/>
      <c r="I38" s="1"/>
    </row>
    <row r="39" spans="1:9" x14ac:dyDescent="0.3">
      <c r="A39" s="1" t="s">
        <v>28</v>
      </c>
      <c r="B39" s="4">
        <v>7.12</v>
      </c>
      <c r="C39" s="4">
        <v>0.04</v>
      </c>
      <c r="D39" s="4">
        <v>0</v>
      </c>
      <c r="E39" s="4">
        <v>4.07</v>
      </c>
      <c r="F39" s="4">
        <f t="shared" si="0"/>
        <v>11.23</v>
      </c>
      <c r="G39" s="9">
        <f>F39/F40-1</f>
        <v>0.15534979423868323</v>
      </c>
      <c r="H39" s="8">
        <f>F39/$F$55</f>
        <v>1.8737527780929436E-3</v>
      </c>
      <c r="I39" s="14">
        <f>F39-F40</f>
        <v>1.5100000000000016</v>
      </c>
    </row>
    <row r="40" spans="1:9" x14ac:dyDescent="0.3">
      <c r="A40" s="1" t="s">
        <v>11</v>
      </c>
      <c r="B40" s="4">
        <v>6.54</v>
      </c>
      <c r="C40" s="4">
        <v>0.02</v>
      </c>
      <c r="D40" s="4">
        <v>0</v>
      </c>
      <c r="E40" s="4">
        <v>3.16</v>
      </c>
      <c r="F40" s="4">
        <f t="shared" si="0"/>
        <v>9.7199999999999989</v>
      </c>
      <c r="G40" s="1"/>
      <c r="H40" s="1"/>
      <c r="I40" s="1"/>
    </row>
    <row r="41" spans="1:9" x14ac:dyDescent="0.3">
      <c r="A41" s="1" t="s">
        <v>29</v>
      </c>
      <c r="B41" s="4">
        <v>87.66</v>
      </c>
      <c r="C41" s="4">
        <v>0</v>
      </c>
      <c r="D41" s="4">
        <v>15.07</v>
      </c>
      <c r="E41" s="4">
        <v>732.5</v>
      </c>
      <c r="F41" s="4">
        <f t="shared" si="0"/>
        <v>835.23</v>
      </c>
      <c r="G41" s="9">
        <f>F41/F42-1</f>
        <v>8.7496582164759307E-2</v>
      </c>
      <c r="H41" s="8">
        <f>F41/$F$55</f>
        <v>0.13936015430512638</v>
      </c>
      <c r="I41" s="14">
        <f>F41-F42</f>
        <v>67.200000000000045</v>
      </c>
    </row>
    <row r="42" spans="1:9" x14ac:dyDescent="0.3">
      <c r="A42" s="1" t="s">
        <v>11</v>
      </c>
      <c r="B42" s="4">
        <v>77.22</v>
      </c>
      <c r="C42" s="4">
        <v>0</v>
      </c>
      <c r="D42" s="4">
        <v>12.32</v>
      </c>
      <c r="E42" s="4">
        <v>678.49</v>
      </c>
      <c r="F42" s="4">
        <f t="shared" si="0"/>
        <v>768.03</v>
      </c>
      <c r="G42" s="1"/>
      <c r="H42" s="1"/>
      <c r="I42" s="1"/>
    </row>
    <row r="43" spans="1:9" x14ac:dyDescent="0.3">
      <c r="A43" s="1" t="s">
        <v>30</v>
      </c>
      <c r="B43" s="4">
        <v>133.03</v>
      </c>
      <c r="C43" s="4">
        <v>25.82</v>
      </c>
      <c r="D43" s="4">
        <v>13.43</v>
      </c>
      <c r="E43" s="4">
        <v>443.16</v>
      </c>
      <c r="F43" s="4">
        <f t="shared" si="0"/>
        <v>615.44000000000005</v>
      </c>
      <c r="G43" s="9">
        <f>F43/F44-1</f>
        <v>9.6825934308780948E-2</v>
      </c>
      <c r="H43" s="8">
        <f>F43/$F$55</f>
        <v>0.10268765892693867</v>
      </c>
      <c r="I43" s="14">
        <f>F43-F44</f>
        <v>54.330000000000041</v>
      </c>
    </row>
    <row r="44" spans="1:9" x14ac:dyDescent="0.3">
      <c r="A44" s="1" t="s">
        <v>11</v>
      </c>
      <c r="B44" s="4">
        <v>131.94999999999999</v>
      </c>
      <c r="C44" s="4">
        <v>18.690000000000001</v>
      </c>
      <c r="D44" s="4">
        <v>16.53</v>
      </c>
      <c r="E44" s="4">
        <v>393.94</v>
      </c>
      <c r="F44" s="4">
        <f t="shared" si="0"/>
        <v>561.11</v>
      </c>
      <c r="G44" s="1"/>
      <c r="H44" s="1"/>
      <c r="I44" s="1"/>
    </row>
    <row r="45" spans="1:9" x14ac:dyDescent="0.3">
      <c r="A45" s="1" t="s">
        <v>31</v>
      </c>
      <c r="B45" s="4">
        <v>52.21</v>
      </c>
      <c r="C45" s="4">
        <v>2.56</v>
      </c>
      <c r="D45" s="4">
        <v>8.67</v>
      </c>
      <c r="E45" s="4">
        <v>101.6</v>
      </c>
      <c r="F45" s="4">
        <f t="shared" si="0"/>
        <v>165.04</v>
      </c>
      <c r="G45" s="9">
        <f>F45/F46-1</f>
        <v>-6.7465250310769553E-2</v>
      </c>
      <c r="H45" s="8">
        <f>F45/$F$55</f>
        <v>2.7537324888375726E-2</v>
      </c>
      <c r="I45" s="14">
        <f>F45-F46</f>
        <v>-11.939999999999998</v>
      </c>
    </row>
    <row r="46" spans="1:9" x14ac:dyDescent="0.3">
      <c r="A46" s="1" t="s">
        <v>11</v>
      </c>
      <c r="B46" s="4">
        <v>52.53</v>
      </c>
      <c r="C46" s="4">
        <v>1.07</v>
      </c>
      <c r="D46" s="4">
        <v>8.2200000000000006</v>
      </c>
      <c r="E46" s="4">
        <v>115.16</v>
      </c>
      <c r="F46" s="4">
        <f t="shared" si="0"/>
        <v>176.98</v>
      </c>
      <c r="G46" s="1"/>
      <c r="H46" s="1"/>
      <c r="I46" s="1"/>
    </row>
    <row r="47" spans="1:9" x14ac:dyDescent="0.3">
      <c r="A47" s="1" t="s">
        <v>32</v>
      </c>
      <c r="B47" s="4">
        <v>71.290000000000006</v>
      </c>
      <c r="C47" s="4">
        <v>3.24</v>
      </c>
      <c r="D47" s="4">
        <v>28.96</v>
      </c>
      <c r="E47" s="4">
        <v>180.35</v>
      </c>
      <c r="F47" s="4">
        <f t="shared" si="0"/>
        <v>283.84000000000003</v>
      </c>
      <c r="G47" s="9">
        <f>F47/F48-1</f>
        <v>7.6415487883499722E-2</v>
      </c>
      <c r="H47" s="8">
        <f>F47/$F$55</f>
        <v>4.7359393458049973E-2</v>
      </c>
      <c r="I47" s="14">
        <f>F47-F48</f>
        <v>20.150000000000034</v>
      </c>
    </row>
    <row r="48" spans="1:9" x14ac:dyDescent="0.3">
      <c r="A48" s="1" t="s">
        <v>11</v>
      </c>
      <c r="B48" s="4">
        <v>68.69</v>
      </c>
      <c r="C48" s="4">
        <v>1.08</v>
      </c>
      <c r="D48" s="4">
        <v>27.59</v>
      </c>
      <c r="E48" s="4">
        <v>166.33</v>
      </c>
      <c r="F48" s="4">
        <f t="shared" si="0"/>
        <v>263.69</v>
      </c>
      <c r="G48" s="1"/>
      <c r="H48" s="1"/>
      <c r="I48" s="1"/>
    </row>
    <row r="49" spans="1:9" x14ac:dyDescent="0.3">
      <c r="A49" s="1" t="s">
        <v>33</v>
      </c>
      <c r="B49" s="4">
        <v>2.14</v>
      </c>
      <c r="C49" s="4">
        <v>0.21</v>
      </c>
      <c r="D49" s="4">
        <v>0.48</v>
      </c>
      <c r="E49" s="4">
        <v>25.7</v>
      </c>
      <c r="F49" s="4">
        <f t="shared" si="0"/>
        <v>28.53</v>
      </c>
      <c r="G49" s="9">
        <f>F49/F50-1</f>
        <v>0.50157894736842112</v>
      </c>
      <c r="H49" s="8">
        <f>F49/$F$55</f>
        <v>4.7602998004444954E-3</v>
      </c>
      <c r="I49" s="14">
        <f>F49-F50</f>
        <v>9.5300000000000011</v>
      </c>
    </row>
    <row r="50" spans="1:9" x14ac:dyDescent="0.3">
      <c r="A50" s="1" t="s">
        <v>11</v>
      </c>
      <c r="B50" s="4">
        <v>1.78</v>
      </c>
      <c r="C50" s="4">
        <v>0.03</v>
      </c>
      <c r="D50" s="4">
        <v>0.42</v>
      </c>
      <c r="E50" s="4">
        <v>16.77</v>
      </c>
      <c r="F50" s="4">
        <f t="shared" si="0"/>
        <v>19</v>
      </c>
      <c r="G50" s="1"/>
      <c r="H50" s="1"/>
      <c r="I50" s="1"/>
    </row>
    <row r="51" spans="1:9" x14ac:dyDescent="0.3">
      <c r="A51" s="1" t="s">
        <v>34</v>
      </c>
      <c r="B51" s="4">
        <v>0.03</v>
      </c>
      <c r="C51" s="4">
        <v>0</v>
      </c>
      <c r="D51" s="4">
        <v>0</v>
      </c>
      <c r="E51" s="4">
        <v>0.16</v>
      </c>
      <c r="F51" s="4">
        <f t="shared" si="0"/>
        <v>0.19</v>
      </c>
      <c r="G51" s="9">
        <f>F51/F52-1</f>
        <v>-0.13636363636363635</v>
      </c>
      <c r="H51" s="8">
        <f>F51/$F$55</f>
        <v>3.1701961517155772E-5</v>
      </c>
      <c r="I51" s="14">
        <f>F51-F52</f>
        <v>-0.03</v>
      </c>
    </row>
    <row r="52" spans="1:9" x14ac:dyDescent="0.3">
      <c r="A52" s="1" t="s">
        <v>11</v>
      </c>
      <c r="B52" s="4">
        <v>0.06</v>
      </c>
      <c r="C52" s="4">
        <v>0</v>
      </c>
      <c r="D52" s="4">
        <v>0</v>
      </c>
      <c r="E52" s="4">
        <v>0.16</v>
      </c>
      <c r="F52" s="4">
        <f t="shared" si="0"/>
        <v>0.22</v>
      </c>
      <c r="G52" s="1"/>
      <c r="H52" s="1"/>
      <c r="I52" s="1"/>
    </row>
    <row r="53" spans="1:9" x14ac:dyDescent="0.3">
      <c r="A53" s="1" t="s">
        <v>35</v>
      </c>
      <c r="B53" s="4">
        <v>4.99</v>
      </c>
      <c r="C53" s="4">
        <v>0</v>
      </c>
      <c r="D53" s="4">
        <v>0</v>
      </c>
      <c r="E53" s="4">
        <v>49.64</v>
      </c>
      <c r="F53" s="4">
        <f t="shared" si="0"/>
        <v>54.63</v>
      </c>
      <c r="G53" s="9">
        <f>F53/F54-1</f>
        <v>22.855895196506552</v>
      </c>
      <c r="H53" s="8">
        <f>F53/$F$55</f>
        <v>9.1151481983274725E-3</v>
      </c>
      <c r="I53" s="14">
        <f>F53-F54</f>
        <v>52.34</v>
      </c>
    </row>
    <row r="54" spans="1:9" x14ac:dyDescent="0.3">
      <c r="A54" s="1" t="s">
        <v>11</v>
      </c>
      <c r="B54" s="4">
        <v>1.73</v>
      </c>
      <c r="C54" s="4">
        <v>0</v>
      </c>
      <c r="D54" s="4">
        <v>0</v>
      </c>
      <c r="E54" s="4">
        <v>0.56000000000000005</v>
      </c>
      <c r="F54" s="4">
        <f t="shared" si="0"/>
        <v>2.29</v>
      </c>
      <c r="G54" s="1"/>
      <c r="H54" s="1"/>
      <c r="I54" s="1"/>
    </row>
    <row r="55" spans="1:9" x14ac:dyDescent="0.3">
      <c r="A55" s="3" t="s">
        <v>36</v>
      </c>
      <c r="B55" s="5">
        <f t="shared" ref="B55:F56" si="1">SUM(B5+B7+B9+B11+B13+B15+B17+B19+B21+B23+B25+B27+B29+B31+B33+B35+B37+B39+B41+B43+B45+B47+B49+B51+B53)</f>
        <v>1032.0700000000002</v>
      </c>
      <c r="C55" s="5">
        <f t="shared" si="1"/>
        <v>170.5</v>
      </c>
      <c r="D55" s="5">
        <f t="shared" si="1"/>
        <v>236.66</v>
      </c>
      <c r="E55" s="5">
        <f t="shared" si="1"/>
        <v>4554.0900000000011</v>
      </c>
      <c r="F55" s="5">
        <f t="shared" si="1"/>
        <v>5993.32</v>
      </c>
      <c r="G55" s="11">
        <f>F55/F56-1</f>
        <v>9.5969468831546445E-2</v>
      </c>
      <c r="H55" s="12">
        <f>F55/$F$55</f>
        <v>1</v>
      </c>
      <c r="I55" s="7">
        <f>F55-F56</f>
        <v>524.8100000000004</v>
      </c>
    </row>
    <row r="56" spans="1:9" x14ac:dyDescent="0.3">
      <c r="A56" s="1" t="s">
        <v>37</v>
      </c>
      <c r="B56" s="4">
        <f t="shared" si="1"/>
        <v>935.51</v>
      </c>
      <c r="C56" s="4">
        <f t="shared" si="1"/>
        <v>114.19999999999996</v>
      </c>
      <c r="D56" s="4">
        <f t="shared" si="1"/>
        <v>237.62999999999994</v>
      </c>
      <c r="E56" s="4">
        <f t="shared" si="1"/>
        <v>4181.170000000001</v>
      </c>
      <c r="F56" s="4">
        <f t="shared" si="1"/>
        <v>5468.5099999999993</v>
      </c>
      <c r="G56" s="1"/>
      <c r="H56" s="1"/>
      <c r="I56" s="1"/>
    </row>
    <row r="57" spans="1:9" x14ac:dyDescent="0.3">
      <c r="A57" s="1" t="s">
        <v>38</v>
      </c>
      <c r="B57" s="9">
        <f>B55/B56-1</f>
        <v>0.10321642740323478</v>
      </c>
      <c r="C57" s="9">
        <f t="shared" ref="C57:F57" si="2">C55/C56-1</f>
        <v>0.49299474605954519</v>
      </c>
      <c r="D57" s="9">
        <f t="shared" si="2"/>
        <v>-4.0819761814583355E-3</v>
      </c>
      <c r="E57" s="9">
        <f t="shared" si="2"/>
        <v>8.9190346242798091E-2</v>
      </c>
      <c r="F57" s="9">
        <f t="shared" si="2"/>
        <v>9.5969468831546445E-2</v>
      </c>
      <c r="G57" s="1"/>
      <c r="H57" s="1"/>
      <c r="I57" s="1"/>
    </row>
    <row r="58" spans="1:9" x14ac:dyDescent="0.3">
      <c r="A58" s="1" t="s">
        <v>49</v>
      </c>
      <c r="B58" s="8">
        <f>B55/$F$55</f>
        <v>0.17220338643689978</v>
      </c>
      <c r="C58" s="8">
        <f t="shared" ref="C58:F58" si="3">C55/$F$55</f>
        <v>2.8448339150921362E-2</v>
      </c>
      <c r="D58" s="8">
        <f t="shared" si="3"/>
        <v>3.9487295856053074E-2</v>
      </c>
      <c r="E58" s="8">
        <f t="shared" si="3"/>
        <v>0.759860978556126</v>
      </c>
      <c r="F58" s="8">
        <f t="shared" si="3"/>
        <v>1</v>
      </c>
      <c r="G58" s="1"/>
      <c r="H58" s="1"/>
      <c r="I58" s="1"/>
    </row>
    <row r="59" spans="1:9" x14ac:dyDescent="0.3">
      <c r="A59" s="1" t="s">
        <v>50</v>
      </c>
      <c r="B59" s="8">
        <f>B56/$F$56</f>
        <v>0.17107219333968487</v>
      </c>
      <c r="C59" s="8">
        <f t="shared" ref="C59:F59" si="4">C56/$F$56</f>
        <v>2.0883202188530327E-2</v>
      </c>
      <c r="D59" s="8">
        <f t="shared" si="4"/>
        <v>4.3454249877937494E-2</v>
      </c>
      <c r="E59" s="8">
        <f t="shared" si="4"/>
        <v>0.76459035459384761</v>
      </c>
      <c r="F59" s="8">
        <f t="shared" si="4"/>
        <v>1</v>
      </c>
      <c r="G59" s="1"/>
      <c r="H59" s="1"/>
      <c r="I59" s="1"/>
    </row>
  </sheetData>
  <mergeCells count="1">
    <mergeCell ref="A2:I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topLeftCell="A50" workbookViewId="0">
      <selection activeCell="E66" sqref="E66"/>
    </sheetView>
  </sheetViews>
  <sheetFormatPr defaultRowHeight="14.4" x14ac:dyDescent="0.3"/>
  <cols>
    <col min="1" max="1" width="41.33203125" customWidth="1"/>
    <col min="2" max="2" width="10.5546875" customWidth="1"/>
    <col min="3" max="3" width="11.88671875" customWidth="1"/>
    <col min="4" max="4" width="13.21875" customWidth="1"/>
    <col min="5" max="5" width="10.44140625" bestFit="1" customWidth="1"/>
    <col min="8" max="8" width="10" customWidth="1"/>
  </cols>
  <sheetData>
    <row r="1" spans="1:8" ht="48.6" customHeight="1" x14ac:dyDescent="0.3">
      <c r="A1" s="17" t="s">
        <v>0</v>
      </c>
      <c r="B1" s="17"/>
      <c r="C1" s="17"/>
      <c r="D1" s="17"/>
      <c r="E1" s="17"/>
      <c r="F1" s="17"/>
      <c r="G1" s="17"/>
      <c r="H1" s="17"/>
    </row>
    <row r="2" spans="1:8" ht="43.2" x14ac:dyDescent="0.3">
      <c r="A2" s="2"/>
      <c r="B2" s="2" t="s">
        <v>56</v>
      </c>
      <c r="C2" s="2" t="s">
        <v>57</v>
      </c>
      <c r="D2" s="2" t="s">
        <v>58</v>
      </c>
      <c r="E2" s="2" t="s">
        <v>5</v>
      </c>
      <c r="F2" s="2" t="s">
        <v>6</v>
      </c>
      <c r="G2" s="2" t="s">
        <v>7</v>
      </c>
      <c r="H2" s="2" t="s">
        <v>8</v>
      </c>
    </row>
    <row r="3" spans="1:8" x14ac:dyDescent="0.3">
      <c r="A3" s="3" t="s">
        <v>9</v>
      </c>
      <c r="B3" s="1"/>
      <c r="C3" s="1"/>
      <c r="D3" s="1"/>
      <c r="E3" s="1"/>
      <c r="F3" s="1"/>
      <c r="G3" s="1"/>
      <c r="H3" s="1"/>
    </row>
    <row r="4" spans="1:8" x14ac:dyDescent="0.3">
      <c r="A4" s="1" t="s">
        <v>10</v>
      </c>
      <c r="B4" s="4">
        <v>0</v>
      </c>
      <c r="C4" s="4">
        <v>0</v>
      </c>
      <c r="D4" s="4">
        <v>111.55</v>
      </c>
      <c r="E4" s="4">
        <f>SUM(B4:D4)</f>
        <v>111.55</v>
      </c>
      <c r="F4" s="9">
        <f>E4/E5-1</f>
        <v>0.57757035779946264</v>
      </c>
      <c r="G4" s="8">
        <f>E4/$E$65</f>
        <v>3.4934702953242935E-3</v>
      </c>
      <c r="H4" s="14">
        <f>E4-E5</f>
        <v>40.840000000000003</v>
      </c>
    </row>
    <row r="5" spans="1:8" x14ac:dyDescent="0.3">
      <c r="A5" s="1" t="s">
        <v>11</v>
      </c>
      <c r="B5" s="4">
        <v>0</v>
      </c>
      <c r="C5" s="4">
        <v>0</v>
      </c>
      <c r="D5" s="4">
        <v>70.709999999999994</v>
      </c>
      <c r="E5" s="4">
        <f t="shared" ref="E5:E55" si="0">SUM(B5:D5)</f>
        <v>70.709999999999994</v>
      </c>
      <c r="F5" s="1"/>
      <c r="G5" s="1"/>
      <c r="H5" s="1"/>
    </row>
    <row r="6" spans="1:8" x14ac:dyDescent="0.3">
      <c r="A6" s="1" t="s">
        <v>12</v>
      </c>
      <c r="B6" s="4">
        <v>1606.9</v>
      </c>
      <c r="C6" s="4">
        <v>49.28</v>
      </c>
      <c r="D6" s="4">
        <v>1047.05</v>
      </c>
      <c r="E6" s="4">
        <f t="shared" si="0"/>
        <v>2703.23</v>
      </c>
      <c r="F6" s="9">
        <f>E6/E7-1</f>
        <v>-9.8409426706556058E-2</v>
      </c>
      <c r="G6" s="8">
        <f>E6/$E$65</f>
        <v>8.4658482352572742E-2</v>
      </c>
      <c r="H6" s="14">
        <f>E6-E7</f>
        <v>-295.05999999999995</v>
      </c>
    </row>
    <row r="7" spans="1:8" x14ac:dyDescent="0.3">
      <c r="A7" s="1" t="s">
        <v>11</v>
      </c>
      <c r="B7" s="4">
        <v>2066.79</v>
      </c>
      <c r="C7" s="4">
        <v>33.1</v>
      </c>
      <c r="D7" s="4">
        <v>898.4</v>
      </c>
      <c r="E7" s="4">
        <f t="shared" si="0"/>
        <v>2998.29</v>
      </c>
      <c r="F7" s="1"/>
      <c r="G7" s="1"/>
      <c r="H7" s="1"/>
    </row>
    <row r="8" spans="1:8" x14ac:dyDescent="0.3">
      <c r="A8" s="1" t="s">
        <v>13</v>
      </c>
      <c r="B8" s="4">
        <v>0.63</v>
      </c>
      <c r="C8" s="4">
        <v>0</v>
      </c>
      <c r="D8" s="4">
        <v>46.15</v>
      </c>
      <c r="E8" s="4">
        <f t="shared" si="0"/>
        <v>46.78</v>
      </c>
      <c r="F8" s="9">
        <f>E8/E9-1</f>
        <v>-0.92938015156547205</v>
      </c>
      <c r="G8" s="8">
        <f>E8/$E$65</f>
        <v>1.4650339795183366E-3</v>
      </c>
      <c r="H8" s="14">
        <f>E8-E9</f>
        <v>-615.6400000000001</v>
      </c>
    </row>
    <row r="9" spans="1:8" x14ac:dyDescent="0.3">
      <c r="A9" s="1" t="s">
        <v>11</v>
      </c>
      <c r="B9" s="4">
        <v>592.07000000000005</v>
      </c>
      <c r="C9" s="4">
        <v>0</v>
      </c>
      <c r="D9" s="4">
        <v>70.349999999999994</v>
      </c>
      <c r="E9" s="4">
        <f t="shared" si="0"/>
        <v>662.42000000000007</v>
      </c>
      <c r="F9" s="1"/>
      <c r="G9" s="1"/>
      <c r="H9" s="1"/>
    </row>
    <row r="10" spans="1:8" x14ac:dyDescent="0.3">
      <c r="A10" s="1" t="s">
        <v>14</v>
      </c>
      <c r="B10" s="4">
        <v>339.68</v>
      </c>
      <c r="C10" s="4">
        <v>0</v>
      </c>
      <c r="D10" s="4">
        <v>257.62</v>
      </c>
      <c r="E10" s="4">
        <f t="shared" si="0"/>
        <v>597.29999999999995</v>
      </c>
      <c r="F10" s="9">
        <f>E10/E11-1</f>
        <v>-0.27612283976052554</v>
      </c>
      <c r="G10" s="8">
        <f>E10/$E$65</f>
        <v>1.8705959725658451E-2</v>
      </c>
      <c r="H10" s="14">
        <f>E10-E11</f>
        <v>-227.84000000000003</v>
      </c>
    </row>
    <row r="11" spans="1:8" x14ac:dyDescent="0.3">
      <c r="A11" s="1" t="s">
        <v>11</v>
      </c>
      <c r="B11" s="4">
        <v>542.9</v>
      </c>
      <c r="C11" s="4">
        <v>0</v>
      </c>
      <c r="D11" s="4">
        <v>282.24</v>
      </c>
      <c r="E11" s="4">
        <f t="shared" si="0"/>
        <v>825.14</v>
      </c>
      <c r="F11" s="1"/>
      <c r="G11" s="1"/>
      <c r="H11" s="1"/>
    </row>
    <row r="12" spans="1:8" x14ac:dyDescent="0.3">
      <c r="A12" s="1" t="s">
        <v>15</v>
      </c>
      <c r="B12" s="4">
        <v>0</v>
      </c>
      <c r="C12" s="4">
        <v>0</v>
      </c>
      <c r="D12" s="4">
        <v>204.8</v>
      </c>
      <c r="E12" s="4">
        <f t="shared" si="0"/>
        <v>204.8</v>
      </c>
      <c r="F12" s="9">
        <f>E12/E13-1</f>
        <v>0.25713584187588245</v>
      </c>
      <c r="G12" s="8">
        <f>E12/$E$65</f>
        <v>6.4138298205505635E-3</v>
      </c>
      <c r="H12" s="14">
        <f>E12-E13</f>
        <v>41.890000000000015</v>
      </c>
    </row>
    <row r="13" spans="1:8" x14ac:dyDescent="0.3">
      <c r="A13" s="1" t="s">
        <v>11</v>
      </c>
      <c r="B13" s="4">
        <v>0</v>
      </c>
      <c r="C13" s="4">
        <v>0</v>
      </c>
      <c r="D13" s="4">
        <v>162.91</v>
      </c>
      <c r="E13" s="4">
        <f t="shared" si="0"/>
        <v>162.91</v>
      </c>
      <c r="F13" s="1"/>
      <c r="G13" s="1"/>
      <c r="H13" s="1"/>
    </row>
    <row r="14" spans="1:8" x14ac:dyDescent="0.3">
      <c r="A14" s="1" t="s">
        <v>16</v>
      </c>
      <c r="B14" s="4">
        <v>1480.71</v>
      </c>
      <c r="C14" s="4">
        <v>157.19999999999999</v>
      </c>
      <c r="D14" s="4">
        <v>267.89</v>
      </c>
      <c r="E14" s="4">
        <f t="shared" si="0"/>
        <v>1905.8000000000002</v>
      </c>
      <c r="F14" s="9">
        <f>E14/E15-1</f>
        <v>-0.48479081285076286</v>
      </c>
      <c r="G14" s="8">
        <f>E14/$E$65</f>
        <v>5.9684945664088204E-2</v>
      </c>
      <c r="H14" s="14">
        <f>E14-E15</f>
        <v>-1793.2799999999997</v>
      </c>
    </row>
    <row r="15" spans="1:8" x14ac:dyDescent="0.3">
      <c r="A15" s="1" t="s">
        <v>11</v>
      </c>
      <c r="B15" s="4">
        <v>3252.63</v>
      </c>
      <c r="C15" s="4">
        <v>128.66</v>
      </c>
      <c r="D15" s="4">
        <v>317.79000000000002</v>
      </c>
      <c r="E15" s="4">
        <f t="shared" si="0"/>
        <v>3699.08</v>
      </c>
      <c r="F15" s="1"/>
      <c r="G15" s="1"/>
      <c r="H15" s="1"/>
    </row>
    <row r="16" spans="1:8" x14ac:dyDescent="0.3">
      <c r="A16" s="1" t="s">
        <v>17</v>
      </c>
      <c r="B16" s="4">
        <v>714.26</v>
      </c>
      <c r="C16" s="4">
        <v>138.78</v>
      </c>
      <c r="D16" s="4">
        <v>573.39</v>
      </c>
      <c r="E16" s="4">
        <f t="shared" si="0"/>
        <v>1426.4299999999998</v>
      </c>
      <c r="F16" s="9">
        <f>E16/E17-1</f>
        <v>-0.34217091943792421</v>
      </c>
      <c r="G16" s="8">
        <f>E16/$E$65</f>
        <v>4.4672262065077822E-2</v>
      </c>
      <c r="H16" s="14">
        <f>E16-E17</f>
        <v>-741.96000000000049</v>
      </c>
    </row>
    <row r="17" spans="1:8" x14ac:dyDescent="0.3">
      <c r="A17" s="1" t="s">
        <v>11</v>
      </c>
      <c r="B17" s="4">
        <v>1425.18</v>
      </c>
      <c r="C17" s="4">
        <v>84.51</v>
      </c>
      <c r="D17" s="4">
        <v>658.7</v>
      </c>
      <c r="E17" s="4">
        <f t="shared" si="0"/>
        <v>2168.3900000000003</v>
      </c>
      <c r="F17" s="1"/>
      <c r="G17" s="1"/>
      <c r="H17" s="1"/>
    </row>
    <row r="18" spans="1:8" x14ac:dyDescent="0.3">
      <c r="A18" s="1" t="s">
        <v>18</v>
      </c>
      <c r="B18" s="4">
        <v>791.12</v>
      </c>
      <c r="C18" s="4">
        <v>39.75</v>
      </c>
      <c r="D18" s="4">
        <v>584.20000000000005</v>
      </c>
      <c r="E18" s="4">
        <f t="shared" si="0"/>
        <v>1415.0700000000002</v>
      </c>
      <c r="F18" s="9">
        <f>E18/E19-1</f>
        <v>-6.664424085323617E-2</v>
      </c>
      <c r="G18" s="8">
        <f>E18/$E$65</f>
        <v>4.4316494942219169E-2</v>
      </c>
      <c r="H18" s="14">
        <f>E18-E19</f>
        <v>-101.03999999999996</v>
      </c>
    </row>
    <row r="19" spans="1:8" x14ac:dyDescent="0.3">
      <c r="A19" s="1" t="s">
        <v>11</v>
      </c>
      <c r="B19" s="4">
        <v>909.68</v>
      </c>
      <c r="C19" s="4">
        <v>33.1</v>
      </c>
      <c r="D19" s="4">
        <v>573.33000000000004</v>
      </c>
      <c r="E19" s="4">
        <f t="shared" si="0"/>
        <v>1516.1100000000001</v>
      </c>
      <c r="F19" s="1"/>
      <c r="G19" s="1"/>
      <c r="H19" s="1"/>
    </row>
    <row r="20" spans="1:8" x14ac:dyDescent="0.3">
      <c r="A20" s="1" t="s">
        <v>19</v>
      </c>
      <c r="B20" s="4">
        <v>2687.14</v>
      </c>
      <c r="C20" s="4">
        <v>0</v>
      </c>
      <c r="D20" s="4">
        <v>93.22</v>
      </c>
      <c r="E20" s="4">
        <f t="shared" si="0"/>
        <v>2780.3599999999997</v>
      </c>
      <c r="F20" s="9">
        <f>E20/E21-1</f>
        <v>-0.29464353667632404</v>
      </c>
      <c r="G20" s="8">
        <f>E20/$E$65</f>
        <v>8.7074003319658005E-2</v>
      </c>
      <c r="H20" s="14">
        <f>E20-E21</f>
        <v>-1161.4200000000005</v>
      </c>
    </row>
    <row r="21" spans="1:8" x14ac:dyDescent="0.3">
      <c r="A21" s="1" t="s">
        <v>11</v>
      </c>
      <c r="B21" s="4">
        <v>3855.94</v>
      </c>
      <c r="C21" s="4">
        <v>0</v>
      </c>
      <c r="D21" s="4">
        <v>85.84</v>
      </c>
      <c r="E21" s="4">
        <f t="shared" si="0"/>
        <v>3941.78</v>
      </c>
      <c r="F21" s="1"/>
      <c r="G21" s="1"/>
      <c r="H21" s="1"/>
    </row>
    <row r="22" spans="1:8" x14ac:dyDescent="0.3">
      <c r="A22" s="1" t="s">
        <v>20</v>
      </c>
      <c r="B22" s="4">
        <v>1005.37</v>
      </c>
      <c r="C22" s="4">
        <v>0</v>
      </c>
      <c r="D22" s="4">
        <v>0</v>
      </c>
      <c r="E22" s="4">
        <f t="shared" si="0"/>
        <v>1005.37</v>
      </c>
      <c r="F22" s="9">
        <f>E22/E23-1</f>
        <v>0.30322120681832909</v>
      </c>
      <c r="G22" s="8">
        <f>E22/$E$65</f>
        <v>3.1485703548275977E-2</v>
      </c>
      <c r="H22" s="14">
        <f>E22-E23</f>
        <v>233.91999999999996</v>
      </c>
    </row>
    <row r="23" spans="1:8" x14ac:dyDescent="0.3">
      <c r="A23" s="1" t="s">
        <v>11</v>
      </c>
      <c r="B23" s="4">
        <v>771.45</v>
      </c>
      <c r="C23" s="4">
        <v>0</v>
      </c>
      <c r="D23" s="4">
        <v>0</v>
      </c>
      <c r="E23" s="4">
        <f t="shared" si="0"/>
        <v>771.45</v>
      </c>
      <c r="F23" s="1"/>
      <c r="G23" s="1"/>
      <c r="H23" s="1"/>
    </row>
    <row r="24" spans="1:8" x14ac:dyDescent="0.3">
      <c r="A24" s="1" t="s">
        <v>21</v>
      </c>
      <c r="B24" s="4">
        <v>0</v>
      </c>
      <c r="C24" s="4">
        <v>0</v>
      </c>
      <c r="D24" s="4">
        <v>84.65</v>
      </c>
      <c r="E24" s="4">
        <f t="shared" si="0"/>
        <v>84.65</v>
      </c>
      <c r="F24" s="9">
        <f>E24/E25-1</f>
        <v>0.50569192458199952</v>
      </c>
      <c r="G24" s="8">
        <f>E24/$E$65</f>
        <v>2.6510287808086189E-3</v>
      </c>
      <c r="H24" s="14">
        <f>E24-E25</f>
        <v>28.430000000000007</v>
      </c>
    </row>
    <row r="25" spans="1:8" x14ac:dyDescent="0.3">
      <c r="A25" s="1" t="s">
        <v>11</v>
      </c>
      <c r="B25" s="4">
        <v>0</v>
      </c>
      <c r="C25" s="4">
        <v>0</v>
      </c>
      <c r="D25" s="4">
        <v>56.22</v>
      </c>
      <c r="E25" s="4">
        <f t="shared" si="0"/>
        <v>56.22</v>
      </c>
      <c r="F25" s="1"/>
      <c r="G25" s="1"/>
      <c r="H25" s="1"/>
    </row>
    <row r="26" spans="1:8" x14ac:dyDescent="0.3">
      <c r="A26" s="1" t="s">
        <v>22</v>
      </c>
      <c r="B26" s="4">
        <v>0</v>
      </c>
      <c r="C26" s="4">
        <v>0</v>
      </c>
      <c r="D26" s="4">
        <v>42.55</v>
      </c>
      <c r="E26" s="4">
        <f t="shared" si="0"/>
        <v>42.55</v>
      </c>
      <c r="F26" s="9">
        <f>E26/E27-1</f>
        <v>11.369186046511627</v>
      </c>
      <c r="G26" s="8">
        <f>E26/$E$65</f>
        <v>1.3325608342989572E-3</v>
      </c>
      <c r="H26" s="14">
        <f>E26-E27</f>
        <v>39.11</v>
      </c>
    </row>
    <row r="27" spans="1:8" x14ac:dyDescent="0.3">
      <c r="A27" s="1" t="s">
        <v>11</v>
      </c>
      <c r="B27" s="4">
        <v>0</v>
      </c>
      <c r="C27" s="4">
        <v>0</v>
      </c>
      <c r="D27" s="4">
        <v>3.44</v>
      </c>
      <c r="E27" s="4">
        <f t="shared" si="0"/>
        <v>3.44</v>
      </c>
      <c r="F27" s="1"/>
      <c r="G27" s="1"/>
      <c r="H27" s="1"/>
    </row>
    <row r="28" spans="1:8" x14ac:dyDescent="0.3">
      <c r="A28" s="1" t="s">
        <v>23</v>
      </c>
      <c r="B28" s="4">
        <v>-1.29</v>
      </c>
      <c r="C28" s="4">
        <v>0</v>
      </c>
      <c r="D28" s="4">
        <v>460.3</v>
      </c>
      <c r="E28" s="4">
        <f t="shared" si="0"/>
        <v>459.01</v>
      </c>
      <c r="F28" s="9">
        <f>E28/E29-1</f>
        <v>7.3933693643106091E-2</v>
      </c>
      <c r="G28" s="8">
        <f>E28/$E$65</f>
        <v>1.4375058720365791E-2</v>
      </c>
      <c r="H28" s="14">
        <f>E28-E29</f>
        <v>31.599999999999966</v>
      </c>
    </row>
    <row r="29" spans="1:8" x14ac:dyDescent="0.3">
      <c r="A29" s="1" t="s">
        <v>11</v>
      </c>
      <c r="B29" s="4">
        <v>0.11</v>
      </c>
      <c r="C29" s="4">
        <v>0</v>
      </c>
      <c r="D29" s="4">
        <v>427.3</v>
      </c>
      <c r="E29" s="4">
        <f t="shared" si="0"/>
        <v>427.41</v>
      </c>
      <c r="F29" s="1"/>
      <c r="G29" s="1"/>
      <c r="H29" s="1"/>
    </row>
    <row r="30" spans="1:8" x14ac:dyDescent="0.3">
      <c r="A30" s="1" t="s">
        <v>24</v>
      </c>
      <c r="B30" s="4">
        <v>0</v>
      </c>
      <c r="C30" s="4">
        <v>0</v>
      </c>
      <c r="D30" s="4">
        <v>0</v>
      </c>
      <c r="E30" s="4">
        <f t="shared" si="0"/>
        <v>0</v>
      </c>
      <c r="F30" s="4">
        <v>0</v>
      </c>
      <c r="G30" s="4">
        <v>0</v>
      </c>
      <c r="H30" s="4">
        <v>0</v>
      </c>
    </row>
    <row r="31" spans="1:8" x14ac:dyDescent="0.3">
      <c r="A31" s="1" t="s">
        <v>11</v>
      </c>
      <c r="B31" s="4">
        <v>0</v>
      </c>
      <c r="C31" s="4">
        <v>0</v>
      </c>
      <c r="D31" s="4">
        <v>0</v>
      </c>
      <c r="E31" s="4">
        <f t="shared" si="0"/>
        <v>0</v>
      </c>
      <c r="F31" s="4"/>
      <c r="G31" s="4"/>
      <c r="H31" s="4"/>
    </row>
    <row r="32" spans="1:8" x14ac:dyDescent="0.3">
      <c r="A32" s="1" t="s">
        <v>25</v>
      </c>
      <c r="B32" s="4">
        <v>0</v>
      </c>
      <c r="C32" s="4">
        <v>0</v>
      </c>
      <c r="D32" s="4">
        <v>14.46</v>
      </c>
      <c r="E32" s="4">
        <f t="shared" si="0"/>
        <v>14.46</v>
      </c>
      <c r="F32" s="9">
        <f>E32/E33-1</f>
        <v>79.333333333333343</v>
      </c>
      <c r="G32" s="8">
        <f>E32/$E$65</f>
        <v>4.5285146096270089E-4</v>
      </c>
      <c r="H32" s="14">
        <f>E32-E33</f>
        <v>14.280000000000001</v>
      </c>
    </row>
    <row r="33" spans="1:8" x14ac:dyDescent="0.3">
      <c r="A33" s="1" t="s">
        <v>11</v>
      </c>
      <c r="B33" s="4">
        <v>0</v>
      </c>
      <c r="C33" s="4">
        <v>0</v>
      </c>
      <c r="D33" s="4">
        <v>0.18</v>
      </c>
      <c r="E33" s="4">
        <f t="shared" si="0"/>
        <v>0.18</v>
      </c>
      <c r="F33" s="1"/>
      <c r="G33" s="1"/>
      <c r="H33" s="1"/>
    </row>
    <row r="34" spans="1:8" x14ac:dyDescent="0.3">
      <c r="A34" s="1" t="s">
        <v>26</v>
      </c>
      <c r="B34" s="4">
        <v>0</v>
      </c>
      <c r="C34" s="4">
        <v>0</v>
      </c>
      <c r="D34" s="4">
        <v>27.73</v>
      </c>
      <c r="E34" s="4">
        <f t="shared" si="0"/>
        <v>27.73</v>
      </c>
      <c r="F34" s="9">
        <f>E34/E35-1</f>
        <v>0.34220716360116166</v>
      </c>
      <c r="G34" s="8">
        <f>E34/$E$65</f>
        <v>8.6843506310481985E-4</v>
      </c>
      <c r="H34" s="14">
        <f>E34-E35</f>
        <v>7.07</v>
      </c>
    </row>
    <row r="35" spans="1:8" x14ac:dyDescent="0.3">
      <c r="A35" s="1" t="s">
        <v>11</v>
      </c>
      <c r="B35" s="4">
        <v>0</v>
      </c>
      <c r="C35" s="4">
        <v>0</v>
      </c>
      <c r="D35" s="4">
        <v>20.66</v>
      </c>
      <c r="E35" s="4">
        <f t="shared" si="0"/>
        <v>20.66</v>
      </c>
      <c r="F35" s="1"/>
      <c r="G35" s="1"/>
      <c r="H35" s="1"/>
    </row>
    <row r="36" spans="1:8" x14ac:dyDescent="0.3">
      <c r="A36" s="1" t="s">
        <v>27</v>
      </c>
      <c r="B36" s="4">
        <v>1789.01</v>
      </c>
      <c r="C36" s="4">
        <v>46.86</v>
      </c>
      <c r="D36" s="4">
        <v>283.06</v>
      </c>
      <c r="E36" s="4">
        <f t="shared" si="0"/>
        <v>2118.9299999999998</v>
      </c>
      <c r="F36" s="9">
        <f>E36/E37-1</f>
        <v>-0.18467884366017806</v>
      </c>
      <c r="G36" s="8">
        <f>E36/$E$65</f>
        <v>6.635965049638283E-2</v>
      </c>
      <c r="H36" s="14">
        <f>E36-E37</f>
        <v>-479.96000000000004</v>
      </c>
    </row>
    <row r="37" spans="1:8" x14ac:dyDescent="0.3">
      <c r="A37" s="1" t="s">
        <v>11</v>
      </c>
      <c r="B37" s="4">
        <v>2379.37</v>
      </c>
      <c r="C37" s="4">
        <v>31.82</v>
      </c>
      <c r="D37" s="4">
        <v>187.7</v>
      </c>
      <c r="E37" s="4">
        <f t="shared" si="0"/>
        <v>2598.89</v>
      </c>
      <c r="F37" s="1"/>
      <c r="G37" s="1"/>
      <c r="H37" s="1"/>
    </row>
    <row r="38" spans="1:8" x14ac:dyDescent="0.3">
      <c r="A38" s="1" t="s">
        <v>28</v>
      </c>
      <c r="B38" s="4">
        <v>0</v>
      </c>
      <c r="C38" s="4">
        <v>0</v>
      </c>
      <c r="D38" s="4">
        <v>48.3</v>
      </c>
      <c r="E38" s="4">
        <f t="shared" si="0"/>
        <v>48.3</v>
      </c>
      <c r="F38" s="9">
        <f>E38/E39-1</f>
        <v>0.7367853290183386</v>
      </c>
      <c r="G38" s="8">
        <f>E38/$E$65</f>
        <v>1.5126366227177352E-3</v>
      </c>
      <c r="H38" s="14">
        <f>E38-E39</f>
        <v>20.49</v>
      </c>
    </row>
    <row r="39" spans="1:8" x14ac:dyDescent="0.3">
      <c r="A39" s="1" t="s">
        <v>11</v>
      </c>
      <c r="B39" s="4">
        <v>0</v>
      </c>
      <c r="C39" s="4">
        <v>0</v>
      </c>
      <c r="D39" s="4">
        <v>27.81</v>
      </c>
      <c r="E39" s="4">
        <f t="shared" si="0"/>
        <v>27.81</v>
      </c>
      <c r="F39" s="1"/>
      <c r="G39" s="1"/>
      <c r="H39" s="1"/>
    </row>
    <row r="40" spans="1:8" x14ac:dyDescent="0.3">
      <c r="A40" s="1" t="s">
        <v>29</v>
      </c>
      <c r="B40" s="4">
        <v>459.78</v>
      </c>
      <c r="C40" s="4">
        <v>322.55</v>
      </c>
      <c r="D40" s="4">
        <v>604.47</v>
      </c>
      <c r="E40" s="4">
        <f t="shared" si="0"/>
        <v>1386.8</v>
      </c>
      <c r="F40" s="9">
        <f>E40/E41-1</f>
        <v>0.25582953753090232</v>
      </c>
      <c r="G40" s="8">
        <f>E40/$E$65</f>
        <v>4.343114841376719E-2</v>
      </c>
      <c r="H40" s="14">
        <f>E40-E41</f>
        <v>282.51</v>
      </c>
    </row>
    <row r="41" spans="1:8" x14ac:dyDescent="0.3">
      <c r="A41" s="1" t="s">
        <v>11</v>
      </c>
      <c r="B41" s="4">
        <v>518.5</v>
      </c>
      <c r="C41" s="4">
        <v>158.52000000000001</v>
      </c>
      <c r="D41" s="4">
        <v>427.27</v>
      </c>
      <c r="E41" s="4">
        <f t="shared" si="0"/>
        <v>1104.29</v>
      </c>
      <c r="F41" s="1"/>
      <c r="G41" s="1"/>
      <c r="H41" s="1"/>
    </row>
    <row r="42" spans="1:8" x14ac:dyDescent="0.3">
      <c r="A42" s="1" t="s">
        <v>30</v>
      </c>
      <c r="B42" s="4">
        <v>0</v>
      </c>
      <c r="C42" s="4">
        <v>128.4</v>
      </c>
      <c r="D42" s="4">
        <v>1653.73</v>
      </c>
      <c r="E42" s="4">
        <f t="shared" si="0"/>
        <v>1782.13</v>
      </c>
      <c r="F42" s="9">
        <f>E42/E43-1</f>
        <v>0.21433243843606498</v>
      </c>
      <c r="G42" s="8">
        <f>E42/$E$65</f>
        <v>5.5811906924305543E-2</v>
      </c>
      <c r="H42" s="14">
        <f>E42-E43</f>
        <v>314.55000000000018</v>
      </c>
    </row>
    <row r="43" spans="1:8" x14ac:dyDescent="0.3">
      <c r="A43" s="1" t="s">
        <v>11</v>
      </c>
      <c r="B43" s="4">
        <v>-0.01</v>
      </c>
      <c r="C43" s="4">
        <v>283.26</v>
      </c>
      <c r="D43" s="4">
        <v>1184.33</v>
      </c>
      <c r="E43" s="4">
        <f t="shared" si="0"/>
        <v>1467.58</v>
      </c>
      <c r="F43" s="1"/>
      <c r="G43" s="1"/>
      <c r="H43" s="1"/>
    </row>
    <row r="44" spans="1:8" x14ac:dyDescent="0.3">
      <c r="A44" s="1" t="s">
        <v>31</v>
      </c>
      <c r="B44" s="4">
        <v>374.56</v>
      </c>
      <c r="C44" s="4">
        <v>0</v>
      </c>
      <c r="D44" s="4">
        <v>399.03</v>
      </c>
      <c r="E44" s="4">
        <f t="shared" si="0"/>
        <v>773.58999999999992</v>
      </c>
      <c r="F44" s="9">
        <f>E44/E45-1</f>
        <v>-0.68328331688863597</v>
      </c>
      <c r="G44" s="8">
        <f>E44/$E$65</f>
        <v>2.4226926810936081E-2</v>
      </c>
      <c r="H44" s="14">
        <f>E44-E45</f>
        <v>-1668.9399999999998</v>
      </c>
    </row>
    <row r="45" spans="1:8" x14ac:dyDescent="0.3">
      <c r="A45" s="1" t="s">
        <v>11</v>
      </c>
      <c r="B45" s="4">
        <v>2028.79</v>
      </c>
      <c r="C45" s="4">
        <v>0</v>
      </c>
      <c r="D45" s="4">
        <v>413.74</v>
      </c>
      <c r="E45" s="4">
        <f t="shared" si="0"/>
        <v>2442.5299999999997</v>
      </c>
      <c r="F45" s="1"/>
      <c r="G45" s="1"/>
      <c r="H45" s="1"/>
    </row>
    <row r="46" spans="1:8" x14ac:dyDescent="0.3">
      <c r="A46" s="1" t="s">
        <v>32</v>
      </c>
      <c r="B46" s="4">
        <v>9.33</v>
      </c>
      <c r="C46" s="4">
        <v>0</v>
      </c>
      <c r="D46" s="4">
        <v>542.85</v>
      </c>
      <c r="E46" s="4">
        <f t="shared" si="0"/>
        <v>552.18000000000006</v>
      </c>
      <c r="F46" s="9">
        <f>E46/E47-1</f>
        <v>-0.57880364307617205</v>
      </c>
      <c r="G46" s="8">
        <f>E46/$E$65</f>
        <v>1.7292912843318409E-2</v>
      </c>
      <c r="H46" s="14">
        <f>E46-E47</f>
        <v>-758.8</v>
      </c>
    </row>
    <row r="47" spans="1:8" x14ac:dyDescent="0.3">
      <c r="A47" s="1" t="s">
        <v>11</v>
      </c>
      <c r="B47" s="4">
        <v>822.94</v>
      </c>
      <c r="C47" s="4">
        <v>0</v>
      </c>
      <c r="D47" s="4">
        <v>488.04</v>
      </c>
      <c r="E47" s="4">
        <f t="shared" si="0"/>
        <v>1310.98</v>
      </c>
      <c r="F47" s="1"/>
      <c r="G47" s="1"/>
      <c r="H47" s="1"/>
    </row>
    <row r="48" spans="1:8" x14ac:dyDescent="0.3">
      <c r="A48" s="1" t="s">
        <v>33</v>
      </c>
      <c r="B48" s="4">
        <v>455.13</v>
      </c>
      <c r="C48" s="4">
        <v>15.13</v>
      </c>
      <c r="D48" s="4">
        <v>102.29</v>
      </c>
      <c r="E48" s="4">
        <f t="shared" si="0"/>
        <v>572.54999999999995</v>
      </c>
      <c r="F48" s="9">
        <f>E48/E49-1</f>
        <v>-0.57261224946814471</v>
      </c>
      <c r="G48" s="8">
        <f>E48/$E$65</f>
        <v>1.7930850897247191E-2</v>
      </c>
      <c r="H48" s="14">
        <f>E48-E49</f>
        <v>-767.10000000000014</v>
      </c>
    </row>
    <row r="49" spans="1:8" x14ac:dyDescent="0.3">
      <c r="A49" s="1" t="s">
        <v>11</v>
      </c>
      <c r="B49" s="4">
        <v>1264.45</v>
      </c>
      <c r="C49" s="4">
        <v>15.88</v>
      </c>
      <c r="D49" s="4">
        <v>59.32</v>
      </c>
      <c r="E49" s="4">
        <f t="shared" si="0"/>
        <v>1339.65</v>
      </c>
      <c r="F49" s="1"/>
      <c r="G49" s="1"/>
      <c r="H49" s="1"/>
    </row>
    <row r="50" spans="1:8" x14ac:dyDescent="0.3">
      <c r="A50" s="1" t="s">
        <v>34</v>
      </c>
      <c r="B50" s="4">
        <v>0</v>
      </c>
      <c r="C50" s="4">
        <v>0</v>
      </c>
      <c r="D50" s="4">
        <v>62.66</v>
      </c>
      <c r="E50" s="4">
        <f t="shared" si="0"/>
        <v>62.66</v>
      </c>
      <c r="F50" s="9">
        <f>E50/E51-1</f>
        <v>29.417475728155338</v>
      </c>
      <c r="G50" s="8">
        <f>E50/$E$65</f>
        <v>1.9623563308383703E-3</v>
      </c>
      <c r="H50" s="14">
        <f>E50-E51</f>
        <v>60.599999999999994</v>
      </c>
    </row>
    <row r="51" spans="1:8" x14ac:dyDescent="0.3">
      <c r="A51" s="1" t="s">
        <v>11</v>
      </c>
      <c r="B51" s="4">
        <v>0</v>
      </c>
      <c r="C51" s="4">
        <v>0</v>
      </c>
      <c r="D51" s="4">
        <v>2.06</v>
      </c>
      <c r="E51" s="4">
        <f t="shared" si="0"/>
        <v>2.06</v>
      </c>
      <c r="F51" s="1"/>
      <c r="G51" s="1"/>
      <c r="H51" s="1"/>
    </row>
    <row r="52" spans="1:8" x14ac:dyDescent="0.3">
      <c r="A52" s="1" t="s">
        <v>35</v>
      </c>
      <c r="B52" s="4">
        <v>0</v>
      </c>
      <c r="C52" s="4">
        <v>0</v>
      </c>
      <c r="D52" s="4">
        <v>68.7</v>
      </c>
      <c r="E52" s="4">
        <f t="shared" si="0"/>
        <v>68.7</v>
      </c>
      <c r="F52" s="9">
        <f>E52/E53-1</f>
        <v>0.68299853013228806</v>
      </c>
      <c r="G52" s="8">
        <f>E52/$E$65</f>
        <v>2.1515142024991392E-3</v>
      </c>
      <c r="H52" s="14">
        <f>E52-E53</f>
        <v>27.880000000000003</v>
      </c>
    </row>
    <row r="53" spans="1:8" x14ac:dyDescent="0.3">
      <c r="A53" s="1" t="s">
        <v>11</v>
      </c>
      <c r="B53" s="4">
        <v>0</v>
      </c>
      <c r="C53" s="4">
        <v>0</v>
      </c>
      <c r="D53" s="4">
        <v>40.82</v>
      </c>
      <c r="E53" s="4">
        <f t="shared" si="0"/>
        <v>40.82</v>
      </c>
      <c r="F53" s="1"/>
      <c r="G53" s="1"/>
      <c r="H53" s="1"/>
    </row>
    <row r="54" spans="1:8" x14ac:dyDescent="0.3">
      <c r="A54" s="3" t="s">
        <v>36</v>
      </c>
      <c r="B54" s="5">
        <f t="shared" ref="B54:E55" si="1">SUM(B4+B6+B8+B10+B12+B14+B16+B18+B20+B22+B24+B26+B28+B30+B32+B34+B36+B38+B40+B42+B44+B46+B48+B50+B52)</f>
        <v>11712.33</v>
      </c>
      <c r="C54" s="5">
        <f t="shared" si="1"/>
        <v>897.95</v>
      </c>
      <c r="D54" s="5">
        <f t="shared" si="1"/>
        <v>7580.6500000000005</v>
      </c>
      <c r="E54" s="5">
        <f t="shared" si="1"/>
        <v>20190.929999999997</v>
      </c>
      <c r="F54" s="11">
        <f>E54/E55-1</f>
        <v>-0.26999978307084926</v>
      </c>
      <c r="G54" s="12">
        <f>E54/$E$65</f>
        <v>0.6323300241144969</v>
      </c>
      <c r="H54" s="3">
        <v>-6306.45</v>
      </c>
    </row>
    <row r="55" spans="1:8" x14ac:dyDescent="0.3">
      <c r="A55" s="1" t="s">
        <v>37</v>
      </c>
      <c r="B55" s="4">
        <f t="shared" si="1"/>
        <v>20430.79</v>
      </c>
      <c r="C55" s="4">
        <f t="shared" si="1"/>
        <v>768.85</v>
      </c>
      <c r="D55" s="4">
        <f t="shared" si="1"/>
        <v>6459.16</v>
      </c>
      <c r="E55" s="4">
        <f t="shared" si="1"/>
        <v>27658.800000000003</v>
      </c>
      <c r="F55" s="1"/>
      <c r="G55" s="1"/>
      <c r="H55" s="1"/>
    </row>
    <row r="56" spans="1:8" x14ac:dyDescent="0.3">
      <c r="A56" s="1" t="s">
        <v>38</v>
      </c>
      <c r="B56" s="11">
        <f>B54/B55-1</f>
        <v>-0.4267314186088742</v>
      </c>
      <c r="C56" s="11">
        <f t="shared" ref="C56:E56" si="2">C54/C55-1</f>
        <v>0.16791311699291156</v>
      </c>
      <c r="D56" s="11">
        <f t="shared" si="2"/>
        <v>0.1736278401525897</v>
      </c>
      <c r="E56" s="11">
        <f t="shared" si="2"/>
        <v>-0.26999978307084926</v>
      </c>
      <c r="F56" s="1"/>
      <c r="G56" s="1"/>
      <c r="H56" s="1"/>
    </row>
    <row r="57" spans="1:8" x14ac:dyDescent="0.3">
      <c r="A57" s="3" t="s">
        <v>59</v>
      </c>
      <c r="B57" s="1"/>
      <c r="C57" s="1"/>
      <c r="D57" s="1"/>
      <c r="E57" s="1"/>
      <c r="F57" s="1"/>
      <c r="G57" s="1"/>
      <c r="H57" s="1"/>
    </row>
    <row r="58" spans="1:8" x14ac:dyDescent="0.3">
      <c r="A58" s="1" t="s">
        <v>60</v>
      </c>
      <c r="B58" s="4">
        <v>10191.299999999999</v>
      </c>
      <c r="C58" s="4">
        <v>0</v>
      </c>
      <c r="D58" s="4">
        <v>88.69</v>
      </c>
      <c r="E58" s="5">
        <f t="shared" ref="E58:E61" si="3">SUM(B58:D58)</f>
        <v>10279.99</v>
      </c>
      <c r="F58" s="13">
        <f>E58/E59-1</f>
        <v>5.5639874473206508E-2</v>
      </c>
      <c r="G58" s="6">
        <f>E58/$E$65</f>
        <v>0.32194387898907023</v>
      </c>
      <c r="H58" s="1">
        <v>541.83000000000004</v>
      </c>
    </row>
    <row r="59" spans="1:8" x14ac:dyDescent="0.3">
      <c r="A59" s="1" t="s">
        <v>11</v>
      </c>
      <c r="B59" s="4">
        <v>9660.19</v>
      </c>
      <c r="C59" s="4">
        <v>0</v>
      </c>
      <c r="D59" s="4">
        <v>77.97</v>
      </c>
      <c r="E59" s="15">
        <f t="shared" si="3"/>
        <v>9738.16</v>
      </c>
      <c r="F59" s="1"/>
      <c r="G59" s="1"/>
      <c r="H59" s="1"/>
    </row>
    <row r="60" spans="1:8" x14ac:dyDescent="0.3">
      <c r="A60" s="1" t="s">
        <v>61</v>
      </c>
      <c r="B60" s="4">
        <v>0</v>
      </c>
      <c r="C60" s="4">
        <v>1460.08</v>
      </c>
      <c r="D60" s="4">
        <v>0</v>
      </c>
      <c r="E60" s="5">
        <f t="shared" si="3"/>
        <v>1460.08</v>
      </c>
      <c r="F60" s="13">
        <f>E60/E61-1</f>
        <v>6.8442428012147394E-2</v>
      </c>
      <c r="G60" s="6">
        <f>E60/$E$65</f>
        <v>4.5726096896432936E-2</v>
      </c>
      <c r="H60" s="1">
        <v>93.53</v>
      </c>
    </row>
    <row r="61" spans="1:8" x14ac:dyDescent="0.3">
      <c r="A61" s="1" t="s">
        <v>11</v>
      </c>
      <c r="B61" s="4">
        <v>0</v>
      </c>
      <c r="C61" s="4">
        <v>1366.55</v>
      </c>
      <c r="D61" s="4">
        <v>0</v>
      </c>
      <c r="E61" s="15">
        <f t="shared" si="3"/>
        <v>1366.55</v>
      </c>
      <c r="F61" s="1"/>
      <c r="G61" s="1"/>
      <c r="H61" s="1"/>
    </row>
    <row r="62" spans="1:8" x14ac:dyDescent="0.3">
      <c r="A62" s="3" t="s">
        <v>62</v>
      </c>
      <c r="B62" s="5">
        <f>B58+B60</f>
        <v>10191.299999999999</v>
      </c>
      <c r="C62" s="5">
        <f t="shared" ref="C62:D62" si="4">C58+C60</f>
        <v>1460.08</v>
      </c>
      <c r="D62" s="5">
        <f t="shared" si="4"/>
        <v>88.69</v>
      </c>
      <c r="E62" s="5">
        <v>11740.07</v>
      </c>
      <c r="F62" s="11">
        <f>E62/E63-1</f>
        <v>5.7215361769915596E-2</v>
      </c>
      <c r="G62" s="12">
        <f>E62/$E$65</f>
        <v>0.36766997588550315</v>
      </c>
      <c r="H62" s="3">
        <v>635.36</v>
      </c>
    </row>
    <row r="63" spans="1:8" x14ac:dyDescent="0.3">
      <c r="A63" s="1" t="s">
        <v>37</v>
      </c>
      <c r="B63" s="4">
        <f>B59+B61</f>
        <v>9660.19</v>
      </c>
      <c r="C63" s="4">
        <f t="shared" ref="C63:E63" si="5">C59+C61</f>
        <v>1366.55</v>
      </c>
      <c r="D63" s="4">
        <f t="shared" si="5"/>
        <v>77.97</v>
      </c>
      <c r="E63" s="4">
        <f t="shared" si="5"/>
        <v>11104.71</v>
      </c>
      <c r="F63" s="1"/>
      <c r="G63" s="1"/>
      <c r="H63" s="1"/>
    </row>
    <row r="64" spans="1:8" x14ac:dyDescent="0.3">
      <c r="A64" s="1" t="s">
        <v>38</v>
      </c>
      <c r="B64" s="11">
        <f>B62/B63-1</f>
        <v>5.4979249890529935E-2</v>
      </c>
      <c r="C64" s="11">
        <f t="shared" ref="C64:E64" si="6">C62/C63-1</f>
        <v>6.8442428012147394E-2</v>
      </c>
      <c r="D64" s="11">
        <f t="shared" si="6"/>
        <v>0.13748877773502621</v>
      </c>
      <c r="E64" s="11">
        <f t="shared" si="6"/>
        <v>5.7215361769915596E-2</v>
      </c>
      <c r="F64" s="1"/>
      <c r="G64" s="1"/>
      <c r="H64" s="1"/>
    </row>
    <row r="65" spans="1:8" x14ac:dyDescent="0.3">
      <c r="A65" s="3" t="s">
        <v>48</v>
      </c>
      <c r="B65" s="7">
        <f>B62+B54</f>
        <v>21903.629999999997</v>
      </c>
      <c r="C65" s="7">
        <f t="shared" ref="C65:E65" si="7">C62+C54</f>
        <v>2358.0299999999997</v>
      </c>
      <c r="D65" s="7">
        <f t="shared" si="7"/>
        <v>7669.34</v>
      </c>
      <c r="E65" s="7">
        <f t="shared" si="7"/>
        <v>31930.999999999996</v>
      </c>
      <c r="F65" s="11">
        <f>E65/E66-1</f>
        <v>-0.17626138603031571</v>
      </c>
      <c r="G65" s="12">
        <f>E65/$E$65</f>
        <v>1</v>
      </c>
      <c r="H65" s="3">
        <v>-5671.09</v>
      </c>
    </row>
    <row r="66" spans="1:8" x14ac:dyDescent="0.3">
      <c r="A66" s="1" t="s">
        <v>37</v>
      </c>
      <c r="B66" s="14">
        <f>B63+B55</f>
        <v>30090.980000000003</v>
      </c>
      <c r="C66" s="14">
        <f t="shared" ref="C66:E66" si="8">C63+C55</f>
        <v>2135.4</v>
      </c>
      <c r="D66" s="14">
        <f t="shared" si="8"/>
        <v>6537.13</v>
      </c>
      <c r="E66" s="14">
        <f t="shared" si="8"/>
        <v>38763.51</v>
      </c>
      <c r="F66" s="1"/>
      <c r="G66" s="1"/>
      <c r="H66" s="1"/>
    </row>
    <row r="67" spans="1:8" x14ac:dyDescent="0.3">
      <c r="A67" s="1" t="s">
        <v>38</v>
      </c>
      <c r="B67" s="1">
        <v>-26.75</v>
      </c>
      <c r="C67" s="1">
        <v>10.43</v>
      </c>
      <c r="D67" s="1">
        <v>17.440000000000001</v>
      </c>
      <c r="E67" s="1">
        <v>-16.29</v>
      </c>
      <c r="F67" s="1"/>
      <c r="G67" s="1"/>
      <c r="H67" s="1"/>
    </row>
    <row r="68" spans="1:8" x14ac:dyDescent="0.3">
      <c r="A68" s="1" t="s">
        <v>49</v>
      </c>
      <c r="B68" s="1">
        <v>65.92</v>
      </c>
      <c r="C68" s="1">
        <v>8.09</v>
      </c>
      <c r="D68" s="1">
        <v>25.99</v>
      </c>
      <c r="E68" s="1">
        <v>100</v>
      </c>
      <c r="F68" s="1"/>
      <c r="G68" s="1"/>
      <c r="H68" s="1"/>
    </row>
    <row r="69" spans="1:8" x14ac:dyDescent="0.3">
      <c r="A69" s="1" t="s">
        <v>50</v>
      </c>
      <c r="B69" s="1">
        <v>75.34</v>
      </c>
      <c r="C69" s="1">
        <v>6.13</v>
      </c>
      <c r="D69" s="1">
        <v>18.53</v>
      </c>
      <c r="E69" s="1">
        <v>100</v>
      </c>
      <c r="F69" s="1"/>
      <c r="G69" s="1"/>
      <c r="H69" s="1"/>
    </row>
  </sheetData>
  <mergeCells count="1">
    <mergeCell ref="A1:H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8"/>
  <sheetViews>
    <sheetView tabSelected="1" workbookViewId="0">
      <selection activeCell="M84" sqref="M84"/>
    </sheetView>
  </sheetViews>
  <sheetFormatPr defaultRowHeight="14.4" x14ac:dyDescent="0.3"/>
  <cols>
    <col min="1" max="1" width="38" customWidth="1"/>
    <col min="2" max="2" width="10.44140625" bestFit="1" customWidth="1"/>
    <col min="3" max="6" width="9.44140625" bestFit="1" customWidth="1"/>
    <col min="7" max="7" width="12" bestFit="1" customWidth="1"/>
    <col min="8" max="9" width="10.44140625" bestFit="1" customWidth="1"/>
    <col min="10" max="10" width="12.88671875" customWidth="1"/>
    <col min="11" max="12" width="9.44140625" bestFit="1" customWidth="1"/>
    <col min="13" max="14" width="10.44140625" bestFit="1" customWidth="1"/>
    <col min="15" max="15" width="12" bestFit="1" customWidth="1"/>
    <col min="16" max="16" width="12.33203125" customWidth="1"/>
    <col min="18" max="18" width="10.33203125" customWidth="1"/>
  </cols>
  <sheetData>
    <row r="1" spans="1:18" ht="38.4" customHeight="1" x14ac:dyDescent="0.3">
      <c r="A1" s="17" t="s">
        <v>0</v>
      </c>
      <c r="B1" s="17"/>
      <c r="C1" s="17"/>
      <c r="D1" s="17"/>
      <c r="E1" s="17"/>
      <c r="F1" s="17"/>
      <c r="G1" s="17"/>
      <c r="H1" s="17"/>
      <c r="I1" s="17"/>
      <c r="J1" s="17"/>
      <c r="K1" s="17"/>
      <c r="L1" s="17"/>
      <c r="M1" s="17"/>
      <c r="N1" s="17"/>
      <c r="O1" s="17"/>
      <c r="P1" s="17"/>
      <c r="Q1" s="17"/>
      <c r="R1" s="17"/>
    </row>
    <row r="2" spans="1:18" ht="40.799999999999997" customHeight="1" x14ac:dyDescent="0.3">
      <c r="A2" s="1"/>
      <c r="B2" s="2" t="s">
        <v>63</v>
      </c>
      <c r="C2" s="2" t="s">
        <v>64</v>
      </c>
      <c r="D2" s="2" t="s">
        <v>65</v>
      </c>
      <c r="E2" s="2" t="s">
        <v>66</v>
      </c>
      <c r="F2" s="2" t="s">
        <v>67</v>
      </c>
      <c r="G2" s="2" t="s">
        <v>68</v>
      </c>
      <c r="H2" s="2" t="s">
        <v>69</v>
      </c>
      <c r="I2" s="2" t="s">
        <v>70</v>
      </c>
      <c r="J2" s="2" t="s">
        <v>71</v>
      </c>
      <c r="K2" s="2" t="s">
        <v>72</v>
      </c>
      <c r="L2" s="2" t="s">
        <v>73</v>
      </c>
      <c r="M2" s="2" t="s">
        <v>74</v>
      </c>
      <c r="N2" s="2" t="s">
        <v>75</v>
      </c>
      <c r="O2" s="2" t="s">
        <v>5</v>
      </c>
      <c r="P2" s="2" t="s">
        <v>6</v>
      </c>
      <c r="Q2" s="2" t="s">
        <v>7</v>
      </c>
      <c r="R2" s="2" t="s">
        <v>8</v>
      </c>
    </row>
    <row r="3" spans="1:18" x14ac:dyDescent="0.3">
      <c r="A3" s="3" t="s">
        <v>9</v>
      </c>
      <c r="B3" s="1"/>
      <c r="C3" s="1"/>
      <c r="D3" s="1"/>
      <c r="E3" s="1"/>
      <c r="F3" s="1"/>
      <c r="G3" s="1"/>
      <c r="H3" s="1"/>
      <c r="I3" s="1"/>
      <c r="J3" s="1"/>
      <c r="K3" s="1"/>
      <c r="L3" s="1"/>
      <c r="M3" s="1"/>
      <c r="N3" s="1"/>
      <c r="O3" s="1"/>
      <c r="P3" s="1"/>
      <c r="Q3" s="1"/>
      <c r="R3" s="1"/>
    </row>
    <row r="4" spans="1:18" x14ac:dyDescent="0.3">
      <c r="A4" s="1" t="s">
        <v>10</v>
      </c>
      <c r="B4" s="4">
        <v>0.09</v>
      </c>
      <c r="C4" s="4">
        <f>D4+E4</f>
        <v>0</v>
      </c>
      <c r="D4" s="4">
        <v>0</v>
      </c>
      <c r="E4" s="4">
        <v>0</v>
      </c>
      <c r="F4" s="4">
        <v>0</v>
      </c>
      <c r="G4" s="4">
        <f>H4+I4</f>
        <v>1186.3399999999999</v>
      </c>
      <c r="H4" s="4">
        <v>489.43</v>
      </c>
      <c r="I4" s="4">
        <v>696.91</v>
      </c>
      <c r="J4" s="4">
        <f>'Health Portfolio'!F5</f>
        <v>1235.74</v>
      </c>
      <c r="K4" s="4">
        <v>0</v>
      </c>
      <c r="L4" s="4">
        <f>'Liability Portfolio'!F5</f>
        <v>42.28</v>
      </c>
      <c r="M4" s="4">
        <v>12.22</v>
      </c>
      <c r="N4" s="4">
        <f>'Miscellaneous portfolio'!E4</f>
        <v>111.55</v>
      </c>
      <c r="O4" s="4">
        <f>B4+C4+F4+G4+J4+K4+L4+M4+N4</f>
        <v>2588.2200000000003</v>
      </c>
      <c r="P4" s="9">
        <f>O4/O5-1</f>
        <v>0.25357563194118193</v>
      </c>
      <c r="Q4" s="8">
        <f>O4/$O$83</f>
        <v>7.7002242157536063E-3</v>
      </c>
      <c r="R4" s="14">
        <f>O4-O5</f>
        <v>523.55000000000018</v>
      </c>
    </row>
    <row r="5" spans="1:18" x14ac:dyDescent="0.3">
      <c r="A5" s="1" t="s">
        <v>11</v>
      </c>
      <c r="B5" s="4">
        <v>0</v>
      </c>
      <c r="C5" s="4">
        <f t="shared" ref="C5:C53" si="0">D5+E5</f>
        <v>0</v>
      </c>
      <c r="D5" s="4">
        <v>0</v>
      </c>
      <c r="E5" s="4">
        <v>0</v>
      </c>
      <c r="F5" s="4">
        <v>0</v>
      </c>
      <c r="G5" s="4">
        <f t="shared" ref="G5:G53" si="1">H5+I5</f>
        <v>1006.97</v>
      </c>
      <c r="H5" s="4">
        <v>385.65</v>
      </c>
      <c r="I5" s="4">
        <v>621.32000000000005</v>
      </c>
      <c r="J5" s="4">
        <f>'Health Portfolio'!F6</f>
        <v>922.05</v>
      </c>
      <c r="K5" s="4">
        <v>0</v>
      </c>
      <c r="L5" s="4">
        <f>'Liability Portfolio'!F6</f>
        <v>56.93</v>
      </c>
      <c r="M5" s="4">
        <v>8.01</v>
      </c>
      <c r="N5" s="4">
        <f>'Miscellaneous portfolio'!E5</f>
        <v>70.709999999999994</v>
      </c>
      <c r="O5" s="4">
        <f t="shared" ref="O5:O53" si="2">B5+C5+F5+G5+J5+K5+L5+M5+N5</f>
        <v>2064.67</v>
      </c>
      <c r="P5" s="1"/>
      <c r="Q5" s="1"/>
      <c r="R5" s="1"/>
    </row>
    <row r="6" spans="1:18" x14ac:dyDescent="0.3">
      <c r="A6" s="1" t="s">
        <v>12</v>
      </c>
      <c r="B6" s="4">
        <v>2743.8</v>
      </c>
      <c r="C6" s="4">
        <f t="shared" si="0"/>
        <v>424.32</v>
      </c>
      <c r="D6" s="4">
        <v>363.17</v>
      </c>
      <c r="E6" s="4">
        <v>61.15</v>
      </c>
      <c r="F6" s="4">
        <v>538.16</v>
      </c>
      <c r="G6" s="4">
        <f t="shared" si="1"/>
        <v>7277.77</v>
      </c>
      <c r="H6" s="4">
        <v>3317.31</v>
      </c>
      <c r="I6" s="4">
        <v>3960.46</v>
      </c>
      <c r="J6" s="4">
        <f>'Health Portfolio'!F7</f>
        <v>8525.57</v>
      </c>
      <c r="K6" s="4">
        <v>14.74</v>
      </c>
      <c r="L6" s="4">
        <f>'Liability Portfolio'!F7</f>
        <v>759.83999999999992</v>
      </c>
      <c r="M6" s="4">
        <v>191.11</v>
      </c>
      <c r="N6" s="4">
        <f>'Miscellaneous portfolio'!E6</f>
        <v>2703.23</v>
      </c>
      <c r="O6" s="4">
        <f t="shared" si="2"/>
        <v>23178.540000000005</v>
      </c>
      <c r="P6" s="9">
        <f>O6/O7-1</f>
        <v>8.2259216008359726E-2</v>
      </c>
      <c r="Q6" s="8">
        <f>O6/$O$83</f>
        <v>6.8958571911898373E-2</v>
      </c>
      <c r="R6" s="14">
        <f>O6-O7</f>
        <v>1761.7299999999996</v>
      </c>
    </row>
    <row r="7" spans="1:18" x14ac:dyDescent="0.3">
      <c r="A7" s="1" t="s">
        <v>11</v>
      </c>
      <c r="B7" s="4">
        <v>2499.39</v>
      </c>
      <c r="C7" s="4">
        <f t="shared" si="0"/>
        <v>383.49</v>
      </c>
      <c r="D7" s="4">
        <v>309.39999999999998</v>
      </c>
      <c r="E7" s="4">
        <v>74.09</v>
      </c>
      <c r="F7" s="4">
        <v>459.04</v>
      </c>
      <c r="G7" s="4">
        <f t="shared" si="1"/>
        <v>6339.99</v>
      </c>
      <c r="H7" s="4">
        <v>3071.79</v>
      </c>
      <c r="I7" s="4">
        <v>3268.2</v>
      </c>
      <c r="J7" s="4">
        <f>'Health Portfolio'!F8</f>
        <v>7828.79</v>
      </c>
      <c r="K7" s="4">
        <v>12.09</v>
      </c>
      <c r="L7" s="4">
        <f>'Liability Portfolio'!F8</f>
        <v>681.9</v>
      </c>
      <c r="M7" s="4">
        <v>213.83</v>
      </c>
      <c r="N7" s="4">
        <f>'Miscellaneous portfolio'!E7</f>
        <v>2998.29</v>
      </c>
      <c r="O7" s="4">
        <f t="shared" si="2"/>
        <v>21416.810000000005</v>
      </c>
      <c r="P7" s="1"/>
      <c r="Q7" s="1"/>
      <c r="R7" s="1"/>
    </row>
    <row r="8" spans="1:18" x14ac:dyDescent="0.3">
      <c r="A8" s="1" t="s">
        <v>13</v>
      </c>
      <c r="B8" s="4">
        <v>672.14</v>
      </c>
      <c r="C8" s="4">
        <f t="shared" si="0"/>
        <v>169.94</v>
      </c>
      <c r="D8" s="4">
        <v>139.19999999999999</v>
      </c>
      <c r="E8" s="4">
        <v>30.74</v>
      </c>
      <c r="F8" s="4">
        <v>41.22</v>
      </c>
      <c r="G8" s="4">
        <f t="shared" si="1"/>
        <v>5681.79</v>
      </c>
      <c r="H8" s="4">
        <v>2590.64</v>
      </c>
      <c r="I8" s="4">
        <v>3091.15</v>
      </c>
      <c r="J8" s="4">
        <f>'Health Portfolio'!F9</f>
        <v>887.12</v>
      </c>
      <c r="K8" s="4">
        <v>0</v>
      </c>
      <c r="L8" s="4">
        <f>'Liability Portfolio'!F9</f>
        <v>25.229999999999997</v>
      </c>
      <c r="M8" s="4">
        <v>237.82</v>
      </c>
      <c r="N8" s="4">
        <f>'Miscellaneous portfolio'!E8</f>
        <v>46.78</v>
      </c>
      <c r="O8" s="4">
        <f t="shared" si="2"/>
        <v>7762.0399999999991</v>
      </c>
      <c r="P8" s="9">
        <f>O8/O9-1</f>
        <v>-4.4592039703015285E-2</v>
      </c>
      <c r="Q8" s="8">
        <f>O8/$O$83</f>
        <v>2.3092877874233298E-2</v>
      </c>
      <c r="R8" s="14">
        <f>O8-O9</f>
        <v>-362.28000000000156</v>
      </c>
    </row>
    <row r="9" spans="1:18" x14ac:dyDescent="0.3">
      <c r="A9" s="1" t="s">
        <v>11</v>
      </c>
      <c r="B9" s="4">
        <v>661.64</v>
      </c>
      <c r="C9" s="4">
        <f t="shared" si="0"/>
        <v>145.74</v>
      </c>
      <c r="D9" s="4">
        <v>124.42</v>
      </c>
      <c r="E9" s="4">
        <v>21.32</v>
      </c>
      <c r="F9" s="4">
        <v>44.68</v>
      </c>
      <c r="G9" s="4">
        <f t="shared" si="1"/>
        <v>5427.4400000000005</v>
      </c>
      <c r="H9" s="4">
        <v>2316.11</v>
      </c>
      <c r="I9" s="4">
        <v>3111.33</v>
      </c>
      <c r="J9" s="4">
        <f>'Health Portfolio'!F10</f>
        <v>890.20999999999992</v>
      </c>
      <c r="K9" s="4">
        <v>0</v>
      </c>
      <c r="L9" s="4">
        <f>'Liability Portfolio'!F10</f>
        <v>26.43</v>
      </c>
      <c r="M9" s="4">
        <v>265.76</v>
      </c>
      <c r="N9" s="4">
        <f>'Miscellaneous portfolio'!E9</f>
        <v>662.42000000000007</v>
      </c>
      <c r="O9" s="4">
        <f t="shared" si="2"/>
        <v>8124.3200000000006</v>
      </c>
      <c r="P9" s="1"/>
      <c r="Q9" s="1"/>
      <c r="R9" s="1"/>
    </row>
    <row r="10" spans="1:18" x14ac:dyDescent="0.3">
      <c r="A10" s="1" t="s">
        <v>14</v>
      </c>
      <c r="B10" s="4">
        <v>667.41</v>
      </c>
      <c r="C10" s="4">
        <f t="shared" si="0"/>
        <v>144.20999999999998</v>
      </c>
      <c r="D10" s="4">
        <v>142.01</v>
      </c>
      <c r="E10" s="4">
        <v>2.2000000000000002</v>
      </c>
      <c r="F10" s="4">
        <v>114.22</v>
      </c>
      <c r="G10" s="4">
        <f t="shared" si="1"/>
        <v>2011.27</v>
      </c>
      <c r="H10" s="4">
        <v>935.93</v>
      </c>
      <c r="I10" s="4">
        <v>1075.3399999999999</v>
      </c>
      <c r="J10" s="4">
        <f>'Health Portfolio'!F11</f>
        <v>1501.37</v>
      </c>
      <c r="K10" s="4">
        <v>7.0000000000000007E-2</v>
      </c>
      <c r="L10" s="4">
        <f>'Liability Portfolio'!F11</f>
        <v>77.800000000000011</v>
      </c>
      <c r="M10" s="4">
        <v>119.5</v>
      </c>
      <c r="N10" s="4">
        <f>'Miscellaneous portfolio'!E10</f>
        <v>597.29999999999995</v>
      </c>
      <c r="O10" s="4">
        <f t="shared" si="2"/>
        <v>5233.1499999999996</v>
      </c>
      <c r="P10" s="9">
        <f>O10/O11-1</f>
        <v>-3.2360359160971797E-2</v>
      </c>
      <c r="Q10" s="8">
        <f>O10/$O$83</f>
        <v>1.556916659119819E-2</v>
      </c>
      <c r="R10" s="14">
        <f>O10-O11</f>
        <v>-175.01000000000113</v>
      </c>
    </row>
    <row r="11" spans="1:18" x14ac:dyDescent="0.3">
      <c r="A11" s="1" t="s">
        <v>11</v>
      </c>
      <c r="B11" s="4">
        <v>581.70000000000005</v>
      </c>
      <c r="C11" s="4">
        <f t="shared" si="0"/>
        <v>127.38999999999999</v>
      </c>
      <c r="D11" s="4">
        <v>125.32</v>
      </c>
      <c r="E11" s="4">
        <v>2.0699999999999998</v>
      </c>
      <c r="F11" s="4">
        <v>107.08</v>
      </c>
      <c r="G11" s="4">
        <f t="shared" si="1"/>
        <v>1832.67</v>
      </c>
      <c r="H11" s="4">
        <v>805.08</v>
      </c>
      <c r="I11" s="4">
        <v>1027.5899999999999</v>
      </c>
      <c r="J11" s="4">
        <f>'Health Portfolio'!F12</f>
        <v>1737.4099999999999</v>
      </c>
      <c r="K11" s="4">
        <v>0</v>
      </c>
      <c r="L11" s="4">
        <f>'Liability Portfolio'!F12</f>
        <v>75.55</v>
      </c>
      <c r="M11" s="4">
        <v>121.22</v>
      </c>
      <c r="N11" s="4">
        <f>'Miscellaneous portfolio'!E11</f>
        <v>825.14</v>
      </c>
      <c r="O11" s="4">
        <f t="shared" si="2"/>
        <v>5408.1600000000008</v>
      </c>
      <c r="P11" s="1"/>
      <c r="Q11" s="1"/>
      <c r="R11" s="1"/>
    </row>
    <row r="12" spans="1:18" x14ac:dyDescent="0.3">
      <c r="A12" s="1" t="s">
        <v>15</v>
      </c>
      <c r="B12" s="4">
        <v>649.65</v>
      </c>
      <c r="C12" s="4">
        <f t="shared" si="0"/>
        <v>52.900000000000006</v>
      </c>
      <c r="D12" s="4">
        <v>52.88</v>
      </c>
      <c r="E12" s="4">
        <v>0.02</v>
      </c>
      <c r="F12" s="4">
        <v>184.7</v>
      </c>
      <c r="G12" s="4">
        <f t="shared" si="1"/>
        <v>6763.72</v>
      </c>
      <c r="H12" s="4">
        <v>2574.67</v>
      </c>
      <c r="I12" s="4">
        <v>4189.05</v>
      </c>
      <c r="J12" s="4">
        <f>'Health Portfolio'!F13</f>
        <v>1458.75</v>
      </c>
      <c r="K12" s="4">
        <v>1.05</v>
      </c>
      <c r="L12" s="4">
        <f>'Liability Portfolio'!F13</f>
        <v>222.71000000000004</v>
      </c>
      <c r="M12" s="4">
        <v>307.83</v>
      </c>
      <c r="N12" s="4">
        <f>'Miscellaneous portfolio'!E12</f>
        <v>204.8</v>
      </c>
      <c r="O12" s="4">
        <f t="shared" si="2"/>
        <v>9846.1099999999988</v>
      </c>
      <c r="P12" s="9">
        <f>O12/O13-1</f>
        <v>0.16217508209260001</v>
      </c>
      <c r="Q12" s="8">
        <f>O12/$O$83</f>
        <v>2.9293203303032093E-2</v>
      </c>
      <c r="R12" s="14">
        <f>O12-O13</f>
        <v>1373.9699999999993</v>
      </c>
    </row>
    <row r="13" spans="1:18" x14ac:dyDescent="0.3">
      <c r="A13" s="1" t="s">
        <v>11</v>
      </c>
      <c r="B13" s="4">
        <v>483.96</v>
      </c>
      <c r="C13" s="4">
        <f t="shared" si="0"/>
        <v>51.42</v>
      </c>
      <c r="D13" s="4">
        <v>51.42</v>
      </c>
      <c r="E13" s="4">
        <v>0</v>
      </c>
      <c r="F13" s="4">
        <v>125.93</v>
      </c>
      <c r="G13" s="4">
        <f t="shared" si="1"/>
        <v>5864.33</v>
      </c>
      <c r="H13" s="4">
        <v>2232.88</v>
      </c>
      <c r="I13" s="4">
        <v>3631.45</v>
      </c>
      <c r="J13" s="4">
        <f>'Health Portfolio'!F14</f>
        <v>1209.1399999999999</v>
      </c>
      <c r="K13" s="4">
        <v>23.41</v>
      </c>
      <c r="L13" s="4">
        <f>'Liability Portfolio'!F14</f>
        <v>134.25</v>
      </c>
      <c r="M13" s="4">
        <v>416.79</v>
      </c>
      <c r="N13" s="4">
        <f>'Miscellaneous portfolio'!E13</f>
        <v>162.91</v>
      </c>
      <c r="O13" s="4">
        <f t="shared" si="2"/>
        <v>8472.14</v>
      </c>
      <c r="P13" s="1"/>
      <c r="Q13" s="1"/>
      <c r="R13" s="1"/>
    </row>
    <row r="14" spans="1:18" x14ac:dyDescent="0.3">
      <c r="A14" s="1" t="s">
        <v>16</v>
      </c>
      <c r="B14" s="4">
        <v>1790.55</v>
      </c>
      <c r="C14" s="4">
        <f t="shared" si="0"/>
        <v>144.65</v>
      </c>
      <c r="D14" s="4">
        <v>135.53</v>
      </c>
      <c r="E14" s="4">
        <v>9.1199999999999992</v>
      </c>
      <c r="F14" s="4">
        <v>356.98</v>
      </c>
      <c r="G14" s="4">
        <f t="shared" si="1"/>
        <v>2971.76</v>
      </c>
      <c r="H14" s="4">
        <v>1847.04</v>
      </c>
      <c r="I14" s="4">
        <v>1124.72</v>
      </c>
      <c r="J14" s="4">
        <f>'Health Portfolio'!F15</f>
        <v>6672.7300000000005</v>
      </c>
      <c r="K14" s="4">
        <v>8.33</v>
      </c>
      <c r="L14" s="4">
        <f>'Liability Portfolio'!F15</f>
        <v>695.48</v>
      </c>
      <c r="M14" s="4">
        <v>478.93</v>
      </c>
      <c r="N14" s="4">
        <f>'Miscellaneous portfolio'!E14</f>
        <v>1905.8000000000002</v>
      </c>
      <c r="O14" s="4">
        <f t="shared" si="2"/>
        <v>15025.210000000003</v>
      </c>
      <c r="P14" s="9">
        <f>O14/O15-1</f>
        <v>-5.0075645165063132E-2</v>
      </c>
      <c r="Q14" s="8">
        <f>O14/$O$83</f>
        <v>4.4701565511735188E-2</v>
      </c>
      <c r="R14" s="14">
        <f>O14-O15</f>
        <v>-792.05999999999767</v>
      </c>
    </row>
    <row r="15" spans="1:18" x14ac:dyDescent="0.3">
      <c r="A15" s="1" t="s">
        <v>11</v>
      </c>
      <c r="B15" s="4">
        <v>1758.98</v>
      </c>
      <c r="C15" s="4">
        <f t="shared" si="0"/>
        <v>159.37</v>
      </c>
      <c r="D15" s="4">
        <v>140.84</v>
      </c>
      <c r="E15" s="4">
        <v>18.53</v>
      </c>
      <c r="F15" s="4">
        <v>319.57</v>
      </c>
      <c r="G15" s="4">
        <f t="shared" si="1"/>
        <v>3063.7</v>
      </c>
      <c r="H15" s="4">
        <v>1915.36</v>
      </c>
      <c r="I15" s="4">
        <v>1148.3399999999999</v>
      </c>
      <c r="J15" s="4">
        <f>'Health Portfolio'!F16</f>
        <v>5753.1</v>
      </c>
      <c r="K15" s="4">
        <v>22.35</v>
      </c>
      <c r="L15" s="4">
        <f>'Liability Portfolio'!F16</f>
        <v>694.45999999999992</v>
      </c>
      <c r="M15" s="4">
        <v>346.66</v>
      </c>
      <c r="N15" s="4">
        <f>'Miscellaneous portfolio'!E15</f>
        <v>3699.08</v>
      </c>
      <c r="O15" s="4">
        <f t="shared" si="2"/>
        <v>15817.27</v>
      </c>
      <c r="P15" s="1"/>
      <c r="Q15" s="1"/>
      <c r="R15" s="1"/>
    </row>
    <row r="16" spans="1:18" x14ac:dyDescent="0.3">
      <c r="A16" s="1" t="s">
        <v>17</v>
      </c>
      <c r="B16" s="4">
        <v>3406.5</v>
      </c>
      <c r="C16" s="4">
        <f t="shared" si="0"/>
        <v>909.81999999999994</v>
      </c>
      <c r="D16" s="4">
        <v>790.02</v>
      </c>
      <c r="E16" s="4">
        <v>119.8</v>
      </c>
      <c r="F16" s="4">
        <v>1178.82</v>
      </c>
      <c r="G16" s="4">
        <f t="shared" si="1"/>
        <v>11552</v>
      </c>
      <c r="H16" s="4">
        <v>5819.64</v>
      </c>
      <c r="I16" s="4">
        <v>5732.36</v>
      </c>
      <c r="J16" s="4">
        <f>'Health Portfolio'!F17</f>
        <v>8617.2799999999988</v>
      </c>
      <c r="K16" s="4">
        <v>157.69999999999999</v>
      </c>
      <c r="L16" s="4">
        <f>'Liability Portfolio'!F17</f>
        <v>1005</v>
      </c>
      <c r="M16" s="4">
        <v>458.92</v>
      </c>
      <c r="N16" s="4">
        <f>'Miscellaneous portfolio'!E16</f>
        <v>1426.4299999999998</v>
      </c>
      <c r="O16" s="4">
        <f t="shared" si="2"/>
        <v>28712.469999999998</v>
      </c>
      <c r="P16" s="9">
        <f>O16/O17-1</f>
        <v>7.0028076969803843E-2</v>
      </c>
      <c r="Q16" s="8">
        <f>O16/$O$83</f>
        <v>8.5422590347072086E-2</v>
      </c>
      <c r="R16" s="14">
        <f>O16-O17</f>
        <v>1879.0899999999965</v>
      </c>
    </row>
    <row r="17" spans="1:18" x14ac:dyDescent="0.3">
      <c r="A17" s="1" t="s">
        <v>11</v>
      </c>
      <c r="B17" s="4">
        <v>3166.69</v>
      </c>
      <c r="C17" s="4">
        <f t="shared" si="0"/>
        <v>881.95999999999992</v>
      </c>
      <c r="D17" s="4">
        <v>790.93</v>
      </c>
      <c r="E17" s="4">
        <v>91.03</v>
      </c>
      <c r="F17" s="4">
        <v>1008.45</v>
      </c>
      <c r="G17" s="4">
        <f t="shared" si="1"/>
        <v>10739.84</v>
      </c>
      <c r="H17" s="4">
        <v>5457.66</v>
      </c>
      <c r="I17" s="4">
        <v>5282.18</v>
      </c>
      <c r="J17" s="4">
        <f>'Health Portfolio'!F18</f>
        <v>7188.3000000000011</v>
      </c>
      <c r="K17" s="4">
        <v>162.44</v>
      </c>
      <c r="L17" s="4">
        <f>'Liability Portfolio'!F18</f>
        <v>1032.73</v>
      </c>
      <c r="M17" s="4">
        <v>484.58</v>
      </c>
      <c r="N17" s="4">
        <f>'Miscellaneous portfolio'!E17</f>
        <v>2168.3900000000003</v>
      </c>
      <c r="O17" s="4">
        <f t="shared" si="2"/>
        <v>26833.38</v>
      </c>
      <c r="P17" s="1"/>
      <c r="Q17" s="1"/>
      <c r="R17" s="1"/>
    </row>
    <row r="18" spans="1:18" x14ac:dyDescent="0.3">
      <c r="A18" s="1" t="s">
        <v>18</v>
      </c>
      <c r="B18" s="4">
        <v>999.04</v>
      </c>
      <c r="C18" s="4">
        <f t="shared" si="0"/>
        <v>383.73</v>
      </c>
      <c r="D18" s="4">
        <v>361</v>
      </c>
      <c r="E18" s="4">
        <v>22.73</v>
      </c>
      <c r="F18" s="4">
        <v>339.27</v>
      </c>
      <c r="G18" s="4">
        <f t="shared" si="1"/>
        <v>4455.43</v>
      </c>
      <c r="H18" s="4">
        <v>2116.58</v>
      </c>
      <c r="I18" s="4">
        <v>2338.85</v>
      </c>
      <c r="J18" s="4">
        <f>'Health Portfolio'!F19</f>
        <v>870.45999999999992</v>
      </c>
      <c r="K18" s="4">
        <v>-7.0000000000000007E-2</v>
      </c>
      <c r="L18" s="4">
        <f>'Liability Portfolio'!F19</f>
        <v>371.5</v>
      </c>
      <c r="M18" s="4">
        <v>113.6</v>
      </c>
      <c r="N18" s="4">
        <f>'Miscellaneous portfolio'!E18</f>
        <v>1415.0700000000002</v>
      </c>
      <c r="O18" s="4">
        <f t="shared" si="2"/>
        <v>8948.0300000000007</v>
      </c>
      <c r="P18" s="9">
        <f>O18/O19-1</f>
        <v>7.6475456971201838E-2</v>
      </c>
      <c r="Q18" s="8">
        <f>O18/$O$83</f>
        <v>2.6621321715035715E-2</v>
      </c>
      <c r="R18" s="14">
        <f>O18-O19</f>
        <v>635.69000000000051</v>
      </c>
    </row>
    <row r="19" spans="1:18" x14ac:dyDescent="0.3">
      <c r="A19" s="1" t="s">
        <v>11</v>
      </c>
      <c r="B19" s="4">
        <v>874.95</v>
      </c>
      <c r="C19" s="4">
        <f t="shared" si="0"/>
        <v>322.27000000000004</v>
      </c>
      <c r="D19" s="4">
        <v>307.86</v>
      </c>
      <c r="E19" s="4">
        <v>14.41</v>
      </c>
      <c r="F19" s="4">
        <v>273.01</v>
      </c>
      <c r="G19" s="4">
        <f t="shared" si="1"/>
        <v>4169.68</v>
      </c>
      <c r="H19" s="4">
        <v>2063.84</v>
      </c>
      <c r="I19" s="4">
        <v>2105.84</v>
      </c>
      <c r="J19" s="4">
        <f>'Health Portfolio'!F20</f>
        <v>790.21</v>
      </c>
      <c r="K19" s="4">
        <v>7.0000000000000007E-2</v>
      </c>
      <c r="L19" s="4">
        <f>'Liability Portfolio'!F20</f>
        <v>251.55</v>
      </c>
      <c r="M19" s="4">
        <v>114.49</v>
      </c>
      <c r="N19" s="4">
        <f>'Miscellaneous portfolio'!E19</f>
        <v>1516.1100000000001</v>
      </c>
      <c r="O19" s="4">
        <f t="shared" si="2"/>
        <v>8312.34</v>
      </c>
      <c r="P19" s="1"/>
      <c r="Q19" s="1"/>
      <c r="R19" s="1"/>
    </row>
    <row r="20" spans="1:18" x14ac:dyDescent="0.3">
      <c r="A20" s="1" t="s">
        <v>19</v>
      </c>
      <c r="B20" s="4">
        <v>1188.57</v>
      </c>
      <c r="C20" s="4">
        <f t="shared" si="0"/>
        <v>148.91</v>
      </c>
      <c r="D20" s="4">
        <v>135.88999999999999</v>
      </c>
      <c r="E20" s="4">
        <v>13.02</v>
      </c>
      <c r="F20" s="4">
        <v>428.06</v>
      </c>
      <c r="G20" s="4">
        <f t="shared" si="1"/>
        <v>4769.5599999999995</v>
      </c>
      <c r="H20" s="4">
        <v>2323.04</v>
      </c>
      <c r="I20" s="4">
        <v>2446.52</v>
      </c>
      <c r="J20" s="4">
        <f>'Health Portfolio'!F21</f>
        <v>2435.35</v>
      </c>
      <c r="K20" s="4">
        <v>2.27</v>
      </c>
      <c r="L20" s="4">
        <f>'Liability Portfolio'!F21</f>
        <v>87.57</v>
      </c>
      <c r="M20" s="4">
        <v>395.94</v>
      </c>
      <c r="N20" s="4">
        <f>'Miscellaneous portfolio'!E20</f>
        <v>2780.3599999999997</v>
      </c>
      <c r="O20" s="4">
        <f t="shared" si="2"/>
        <v>12236.59</v>
      </c>
      <c r="P20" s="9">
        <f>O20/O21-1</f>
        <v>-2.4847032047164763E-2</v>
      </c>
      <c r="Q20" s="8">
        <f>O20/$O$83</f>
        <v>3.6405130412502963E-2</v>
      </c>
      <c r="R20" s="14">
        <f>O20-O21</f>
        <v>-311.79000000000087</v>
      </c>
    </row>
    <row r="21" spans="1:18" x14ac:dyDescent="0.3">
      <c r="A21" s="1" t="s">
        <v>11</v>
      </c>
      <c r="B21" s="4">
        <v>1113.8699999999999</v>
      </c>
      <c r="C21" s="4">
        <f t="shared" si="0"/>
        <v>137.65</v>
      </c>
      <c r="D21" s="4">
        <v>123.08</v>
      </c>
      <c r="E21" s="4">
        <v>14.57</v>
      </c>
      <c r="F21" s="4">
        <v>379.46</v>
      </c>
      <c r="G21" s="4">
        <f t="shared" si="1"/>
        <v>4657.6000000000004</v>
      </c>
      <c r="H21" s="4">
        <v>2039.15</v>
      </c>
      <c r="I21" s="4">
        <v>2618.4499999999998</v>
      </c>
      <c r="J21" s="4">
        <f>'Health Portfolio'!F22</f>
        <v>1909.1100000000001</v>
      </c>
      <c r="K21" s="4">
        <v>13.91</v>
      </c>
      <c r="L21" s="4">
        <f>'Liability Portfolio'!F22</f>
        <v>87.23</v>
      </c>
      <c r="M21" s="4">
        <v>307.77</v>
      </c>
      <c r="N21" s="4">
        <f>'Miscellaneous portfolio'!E21</f>
        <v>3941.78</v>
      </c>
      <c r="O21" s="4">
        <f t="shared" si="2"/>
        <v>12548.380000000001</v>
      </c>
      <c r="P21" s="1"/>
      <c r="Q21" s="1"/>
      <c r="R21" s="1"/>
    </row>
    <row r="22" spans="1:18" x14ac:dyDescent="0.3">
      <c r="A22" s="1" t="s">
        <v>20</v>
      </c>
      <c r="B22" s="4">
        <v>0</v>
      </c>
      <c r="C22" s="4">
        <f t="shared" si="0"/>
        <v>0</v>
      </c>
      <c r="D22" s="4">
        <v>0</v>
      </c>
      <c r="E22" s="4">
        <v>0</v>
      </c>
      <c r="F22" s="4">
        <v>0</v>
      </c>
      <c r="G22" s="4">
        <f t="shared" si="1"/>
        <v>1.24</v>
      </c>
      <c r="H22" s="4">
        <v>0</v>
      </c>
      <c r="I22" s="4">
        <v>1.24</v>
      </c>
      <c r="J22" s="4">
        <f>'Health Portfolio'!F23</f>
        <v>0.12</v>
      </c>
      <c r="K22" s="4">
        <v>0</v>
      </c>
      <c r="L22" s="4">
        <f>'Liability Portfolio'!F23</f>
        <v>0</v>
      </c>
      <c r="M22" s="4">
        <v>0.11</v>
      </c>
      <c r="N22" s="4">
        <f>'Miscellaneous portfolio'!E22</f>
        <v>1005.37</v>
      </c>
      <c r="O22" s="4">
        <f t="shared" si="2"/>
        <v>1006.84</v>
      </c>
      <c r="P22" s="9">
        <f>O22/O23-1</f>
        <v>0.30510979182329612</v>
      </c>
      <c r="Q22" s="8">
        <f>O22/$O$83</f>
        <v>2.9954539217645179E-3</v>
      </c>
      <c r="R22" s="14">
        <f>O22-O23</f>
        <v>235.38</v>
      </c>
    </row>
    <row r="23" spans="1:18" x14ac:dyDescent="0.3">
      <c r="A23" s="1" t="s">
        <v>11</v>
      </c>
      <c r="B23" s="4">
        <v>0</v>
      </c>
      <c r="C23" s="4">
        <f t="shared" si="0"/>
        <v>0</v>
      </c>
      <c r="D23" s="4">
        <v>0</v>
      </c>
      <c r="E23" s="4">
        <v>0</v>
      </c>
      <c r="F23" s="4">
        <v>0</v>
      </c>
      <c r="G23" s="4">
        <f t="shared" si="1"/>
        <v>0.01</v>
      </c>
      <c r="H23" s="4">
        <v>0</v>
      </c>
      <c r="I23" s="4">
        <v>0.01</v>
      </c>
      <c r="J23" s="4">
        <f>'Health Portfolio'!F24</f>
        <v>0</v>
      </c>
      <c r="K23" s="4">
        <v>0</v>
      </c>
      <c r="L23" s="4">
        <f>'Liability Portfolio'!F24</f>
        <v>0</v>
      </c>
      <c r="M23" s="4">
        <v>0</v>
      </c>
      <c r="N23" s="4">
        <f>'Miscellaneous portfolio'!E23</f>
        <v>771.45</v>
      </c>
      <c r="O23" s="4">
        <f t="shared" si="2"/>
        <v>771.46</v>
      </c>
      <c r="P23" s="1"/>
      <c r="Q23" s="1"/>
      <c r="R23" s="1"/>
    </row>
    <row r="24" spans="1:18" x14ac:dyDescent="0.3">
      <c r="A24" s="1" t="s">
        <v>21</v>
      </c>
      <c r="B24" s="4">
        <v>72.94</v>
      </c>
      <c r="C24" s="4">
        <f t="shared" si="0"/>
        <v>19.690000000000001</v>
      </c>
      <c r="D24" s="4">
        <v>19.690000000000001</v>
      </c>
      <c r="E24" s="4">
        <v>0</v>
      </c>
      <c r="F24" s="4">
        <v>43.14</v>
      </c>
      <c r="G24" s="4">
        <f t="shared" si="1"/>
        <v>2059.87</v>
      </c>
      <c r="H24" s="4">
        <v>1049.54</v>
      </c>
      <c r="I24" s="4">
        <v>1010.33</v>
      </c>
      <c r="J24" s="4">
        <f>'Health Portfolio'!F25</f>
        <v>471.93000000000006</v>
      </c>
      <c r="K24" s="4">
        <v>0</v>
      </c>
      <c r="L24" s="4">
        <f>'Liability Portfolio'!F25</f>
        <v>47.93</v>
      </c>
      <c r="M24" s="4">
        <v>14.67</v>
      </c>
      <c r="N24" s="4">
        <f>'Miscellaneous portfolio'!E24</f>
        <v>84.65</v>
      </c>
      <c r="O24" s="4">
        <f t="shared" si="2"/>
        <v>2814.8199999999997</v>
      </c>
      <c r="P24" s="9">
        <f>O24/O25-1</f>
        <v>0.2530136571642243</v>
      </c>
      <c r="Q24" s="8">
        <f>O24/$O$83</f>
        <v>8.3743828295073687E-3</v>
      </c>
      <c r="R24" s="14">
        <f>O24-O25</f>
        <v>568.38000000000011</v>
      </c>
    </row>
    <row r="25" spans="1:18" x14ac:dyDescent="0.3">
      <c r="A25" s="1" t="s">
        <v>11</v>
      </c>
      <c r="B25" s="4">
        <v>59.77</v>
      </c>
      <c r="C25" s="4">
        <f t="shared" si="0"/>
        <v>26.52</v>
      </c>
      <c r="D25" s="4">
        <v>26.52</v>
      </c>
      <c r="E25" s="4">
        <v>0</v>
      </c>
      <c r="F25" s="4">
        <v>39.770000000000003</v>
      </c>
      <c r="G25" s="4">
        <f t="shared" si="1"/>
        <v>1661.24</v>
      </c>
      <c r="H25" s="4">
        <v>954.37</v>
      </c>
      <c r="I25" s="4">
        <v>706.87</v>
      </c>
      <c r="J25" s="4">
        <f>'Health Portfolio'!F26</f>
        <v>354.35999999999996</v>
      </c>
      <c r="K25" s="4">
        <v>0</v>
      </c>
      <c r="L25" s="4">
        <f>'Liability Portfolio'!F26</f>
        <v>28.330000000000002</v>
      </c>
      <c r="M25" s="4">
        <v>20.23</v>
      </c>
      <c r="N25" s="4">
        <f>'Miscellaneous portfolio'!E25</f>
        <v>56.22</v>
      </c>
      <c r="O25" s="4">
        <f t="shared" si="2"/>
        <v>2246.4399999999996</v>
      </c>
      <c r="P25" s="1"/>
      <c r="Q25" s="1"/>
      <c r="R25" s="1"/>
    </row>
    <row r="26" spans="1:18" x14ac:dyDescent="0.3">
      <c r="A26" s="1" t="s">
        <v>22</v>
      </c>
      <c r="B26" s="4">
        <v>335.63</v>
      </c>
      <c r="C26" s="4">
        <f t="shared" si="0"/>
        <v>51.73</v>
      </c>
      <c r="D26" s="4">
        <v>51.73</v>
      </c>
      <c r="E26" s="4">
        <v>0</v>
      </c>
      <c r="F26" s="4">
        <v>44.31</v>
      </c>
      <c r="G26" s="4">
        <f t="shared" si="1"/>
        <v>2064.66</v>
      </c>
      <c r="H26" s="4">
        <v>501.41</v>
      </c>
      <c r="I26" s="4">
        <v>1563.25</v>
      </c>
      <c r="J26" s="4">
        <f>'Health Portfolio'!F27</f>
        <v>920.51</v>
      </c>
      <c r="K26" s="4">
        <v>0</v>
      </c>
      <c r="L26" s="4">
        <f>'Liability Portfolio'!F27</f>
        <v>112.39999999999999</v>
      </c>
      <c r="M26" s="4">
        <v>43.69</v>
      </c>
      <c r="N26" s="4">
        <f>'Miscellaneous portfolio'!E26</f>
        <v>42.55</v>
      </c>
      <c r="O26" s="4">
        <f t="shared" si="2"/>
        <v>3615.4800000000005</v>
      </c>
      <c r="P26" s="9">
        <f>O26/O27-1</f>
        <v>8.4290521290059539E-2</v>
      </c>
      <c r="Q26" s="8">
        <f>O26/$O$83</f>
        <v>1.0756429765465397E-2</v>
      </c>
      <c r="R26" s="14">
        <f>O26-O27</f>
        <v>281.0600000000004</v>
      </c>
    </row>
    <row r="27" spans="1:18" x14ac:dyDescent="0.3">
      <c r="A27" s="1" t="s">
        <v>11</v>
      </c>
      <c r="B27" s="4">
        <v>336.43</v>
      </c>
      <c r="C27" s="4">
        <f t="shared" si="0"/>
        <v>51.66</v>
      </c>
      <c r="D27" s="4">
        <v>51.66</v>
      </c>
      <c r="E27" s="4">
        <v>0</v>
      </c>
      <c r="F27" s="4">
        <v>27.16</v>
      </c>
      <c r="G27" s="4">
        <f t="shared" si="1"/>
        <v>2068.0100000000002</v>
      </c>
      <c r="H27" s="4">
        <v>506.55</v>
      </c>
      <c r="I27" s="4">
        <v>1561.46</v>
      </c>
      <c r="J27" s="4">
        <f>'Health Portfolio'!F28</f>
        <v>716.15</v>
      </c>
      <c r="K27" s="4">
        <v>0</v>
      </c>
      <c r="L27" s="4">
        <f>'Liability Portfolio'!F28</f>
        <v>104.95</v>
      </c>
      <c r="M27" s="4">
        <v>26.62</v>
      </c>
      <c r="N27" s="4">
        <f>'Miscellaneous portfolio'!E27</f>
        <v>3.44</v>
      </c>
      <c r="O27" s="4">
        <f t="shared" si="2"/>
        <v>3334.42</v>
      </c>
      <c r="P27" s="1"/>
      <c r="Q27" s="1"/>
      <c r="R27" s="1"/>
    </row>
    <row r="28" spans="1:18" x14ac:dyDescent="0.3">
      <c r="A28" s="1" t="s">
        <v>23</v>
      </c>
      <c r="B28" s="4">
        <v>1517.53</v>
      </c>
      <c r="C28" s="4">
        <f t="shared" si="0"/>
        <v>291.69</v>
      </c>
      <c r="D28" s="4">
        <v>131.02000000000001</v>
      </c>
      <c r="E28" s="4">
        <v>160.66999999999999</v>
      </c>
      <c r="F28" s="4">
        <v>474.38</v>
      </c>
      <c r="G28" s="4">
        <f t="shared" si="1"/>
        <v>5647.76</v>
      </c>
      <c r="H28" s="4">
        <v>1701.36</v>
      </c>
      <c r="I28" s="4">
        <v>3946.4</v>
      </c>
      <c r="J28" s="4">
        <f>'Health Portfolio'!F29</f>
        <v>8278.7800000000007</v>
      </c>
      <c r="K28" s="4">
        <v>55.09</v>
      </c>
      <c r="L28" s="4">
        <f>'Liability Portfolio'!F29</f>
        <v>305.92</v>
      </c>
      <c r="M28" s="4">
        <v>602.4</v>
      </c>
      <c r="N28" s="4">
        <f>'Miscellaneous portfolio'!E28</f>
        <v>459.01</v>
      </c>
      <c r="O28" s="4">
        <f t="shared" si="2"/>
        <v>17632.560000000001</v>
      </c>
      <c r="P28" s="9">
        <f>O28/O29-1</f>
        <v>5.1639137960032722E-2</v>
      </c>
      <c r="Q28" s="8">
        <f>O28/$O$83</f>
        <v>5.2458703471006486E-2</v>
      </c>
      <c r="R28" s="14">
        <f>O28-O29</f>
        <v>865.81999999999971</v>
      </c>
    </row>
    <row r="29" spans="1:18" x14ac:dyDescent="0.3">
      <c r="A29" s="1" t="s">
        <v>11</v>
      </c>
      <c r="B29" s="4">
        <v>1220.7</v>
      </c>
      <c r="C29" s="4">
        <f t="shared" si="0"/>
        <v>321.66000000000003</v>
      </c>
      <c r="D29" s="4">
        <v>135.11000000000001</v>
      </c>
      <c r="E29" s="4">
        <v>186.55</v>
      </c>
      <c r="F29" s="4">
        <v>490.32</v>
      </c>
      <c r="G29" s="4">
        <f t="shared" si="1"/>
        <v>5342.26</v>
      </c>
      <c r="H29" s="4">
        <v>1592.79</v>
      </c>
      <c r="I29" s="4">
        <v>3749.47</v>
      </c>
      <c r="J29" s="4">
        <f>'Health Portfolio'!F30</f>
        <v>7967.52</v>
      </c>
      <c r="K29" s="4">
        <v>59.32</v>
      </c>
      <c r="L29" s="4">
        <f>'Liability Portfolio'!F30</f>
        <v>314.08</v>
      </c>
      <c r="M29" s="4">
        <v>623.47</v>
      </c>
      <c r="N29" s="4">
        <f>'Miscellaneous portfolio'!E29</f>
        <v>427.41</v>
      </c>
      <c r="O29" s="4">
        <f t="shared" si="2"/>
        <v>16766.740000000002</v>
      </c>
      <c r="P29" s="1"/>
      <c r="Q29" s="1"/>
      <c r="R29" s="1"/>
    </row>
    <row r="30" spans="1:18" x14ac:dyDescent="0.3">
      <c r="A30" s="1" t="s">
        <v>24</v>
      </c>
      <c r="B30" s="4">
        <v>-0.67</v>
      </c>
      <c r="C30" s="4">
        <f t="shared" si="0"/>
        <v>0</v>
      </c>
      <c r="D30" s="4">
        <v>0</v>
      </c>
      <c r="E30" s="4">
        <v>0</v>
      </c>
      <c r="F30" s="4">
        <v>0</v>
      </c>
      <c r="G30" s="4">
        <f t="shared" si="1"/>
        <v>18.5</v>
      </c>
      <c r="H30" s="4">
        <v>0.72</v>
      </c>
      <c r="I30" s="4">
        <v>17.78</v>
      </c>
      <c r="J30" s="4">
        <f>'Health Portfolio'!F31</f>
        <v>90</v>
      </c>
      <c r="K30" s="4">
        <v>0</v>
      </c>
      <c r="L30" s="4">
        <f>'Liability Portfolio'!F31</f>
        <v>0</v>
      </c>
      <c r="M30" s="4">
        <v>34.25</v>
      </c>
      <c r="N30" s="4">
        <f>'Miscellaneous portfolio'!E30</f>
        <v>0</v>
      </c>
      <c r="O30" s="4">
        <f t="shared" si="2"/>
        <v>142.07999999999998</v>
      </c>
      <c r="P30" s="9">
        <f>O30/O31-1</f>
        <v>0.42736588306208545</v>
      </c>
      <c r="Q30" s="8">
        <f>O30/$O$83</f>
        <v>4.2270280601118613E-4</v>
      </c>
      <c r="R30" s="14">
        <f>O30-O31</f>
        <v>42.539999999999992</v>
      </c>
    </row>
    <row r="31" spans="1:18" x14ac:dyDescent="0.3">
      <c r="A31" s="1" t="s">
        <v>11</v>
      </c>
      <c r="B31" s="4">
        <v>-0.6</v>
      </c>
      <c r="C31" s="4">
        <f t="shared" si="0"/>
        <v>0</v>
      </c>
      <c r="D31" s="4">
        <v>0</v>
      </c>
      <c r="E31" s="4">
        <v>0</v>
      </c>
      <c r="F31" s="4">
        <v>0</v>
      </c>
      <c r="G31" s="4">
        <f t="shared" si="1"/>
        <v>9.1499999999999986</v>
      </c>
      <c r="H31" s="4">
        <v>0.04</v>
      </c>
      <c r="I31" s="4">
        <v>9.11</v>
      </c>
      <c r="J31" s="4">
        <f>'Health Portfolio'!F32</f>
        <v>90.86</v>
      </c>
      <c r="K31" s="4">
        <v>0</v>
      </c>
      <c r="L31" s="4">
        <f>'Liability Portfolio'!F32</f>
        <v>0</v>
      </c>
      <c r="M31" s="4">
        <v>0.13</v>
      </c>
      <c r="N31" s="4">
        <f>'Miscellaneous portfolio'!E31</f>
        <v>0</v>
      </c>
      <c r="O31" s="4">
        <f t="shared" si="2"/>
        <v>99.539999999999992</v>
      </c>
      <c r="P31" s="1"/>
      <c r="Q31" s="1"/>
      <c r="R31" s="1"/>
    </row>
    <row r="32" spans="1:18" x14ac:dyDescent="0.3">
      <c r="A32" s="1" t="s">
        <v>25</v>
      </c>
      <c r="B32" s="4">
        <v>14.96</v>
      </c>
      <c r="C32" s="4">
        <f t="shared" si="0"/>
        <v>-0.09</v>
      </c>
      <c r="D32" s="4">
        <v>-0.09</v>
      </c>
      <c r="E32" s="4">
        <v>0</v>
      </c>
      <c r="F32" s="4">
        <v>1.47</v>
      </c>
      <c r="G32" s="4">
        <f t="shared" si="1"/>
        <v>123.46000000000001</v>
      </c>
      <c r="H32" s="4">
        <v>36.9</v>
      </c>
      <c r="I32" s="4">
        <v>86.56</v>
      </c>
      <c r="J32" s="4">
        <f>'Health Portfolio'!F33</f>
        <v>139.91000000000003</v>
      </c>
      <c r="K32" s="4">
        <v>0</v>
      </c>
      <c r="L32" s="4">
        <f>'Liability Portfolio'!F33</f>
        <v>77.77000000000001</v>
      </c>
      <c r="M32" s="4">
        <v>2.5</v>
      </c>
      <c r="N32" s="4">
        <f>'Miscellaneous portfolio'!E32</f>
        <v>14.46</v>
      </c>
      <c r="O32" s="4">
        <f t="shared" si="2"/>
        <v>374.44</v>
      </c>
      <c r="P32" s="9">
        <f>O32/O33-1</f>
        <v>6.0075873393352408E-2</v>
      </c>
      <c r="Q32" s="8">
        <f>O32/$O$83</f>
        <v>1.1139980200086468E-3</v>
      </c>
      <c r="R32" s="14">
        <f>O32-O33</f>
        <v>21.21999999999997</v>
      </c>
    </row>
    <row r="33" spans="1:18" x14ac:dyDescent="0.3">
      <c r="A33" s="1" t="s">
        <v>11</v>
      </c>
      <c r="B33" s="4">
        <v>16.45</v>
      </c>
      <c r="C33" s="4">
        <f t="shared" si="0"/>
        <v>0.22</v>
      </c>
      <c r="D33" s="4">
        <v>0.22</v>
      </c>
      <c r="E33" s="4">
        <v>0</v>
      </c>
      <c r="F33" s="4">
        <v>1.63</v>
      </c>
      <c r="G33" s="4">
        <f t="shared" si="1"/>
        <v>237.01</v>
      </c>
      <c r="H33" s="4">
        <v>82.07</v>
      </c>
      <c r="I33" s="4">
        <v>154.94</v>
      </c>
      <c r="J33" s="4">
        <f>'Health Portfolio'!F34</f>
        <v>28.669999999999998</v>
      </c>
      <c r="K33" s="4">
        <v>0</v>
      </c>
      <c r="L33" s="4">
        <f>'Liability Portfolio'!F34</f>
        <v>67.069999999999993</v>
      </c>
      <c r="M33" s="4">
        <v>1.99</v>
      </c>
      <c r="N33" s="4">
        <f>'Miscellaneous portfolio'!E33</f>
        <v>0.18</v>
      </c>
      <c r="O33" s="4">
        <f t="shared" si="2"/>
        <v>353.22</v>
      </c>
      <c r="P33" s="1"/>
      <c r="Q33" s="1"/>
      <c r="R33" s="1"/>
    </row>
    <row r="34" spans="1:18" x14ac:dyDescent="0.3">
      <c r="A34" s="1" t="s">
        <v>26</v>
      </c>
      <c r="B34" s="4">
        <v>376.38</v>
      </c>
      <c r="C34" s="4">
        <f t="shared" si="0"/>
        <v>78.990000000000009</v>
      </c>
      <c r="D34" s="4">
        <v>78.760000000000005</v>
      </c>
      <c r="E34" s="4">
        <v>0.23</v>
      </c>
      <c r="F34" s="4">
        <v>90.63</v>
      </c>
      <c r="G34" s="4">
        <f t="shared" si="1"/>
        <v>2738.92</v>
      </c>
      <c r="H34" s="4">
        <v>923.65</v>
      </c>
      <c r="I34" s="4">
        <v>1815.27</v>
      </c>
      <c r="J34" s="4">
        <f>'Health Portfolio'!F35</f>
        <v>980.30000000000007</v>
      </c>
      <c r="K34" s="4">
        <v>0</v>
      </c>
      <c r="L34" s="4">
        <f>'Liability Portfolio'!F35</f>
        <v>29.360000000000003</v>
      </c>
      <c r="M34" s="4">
        <v>73.94</v>
      </c>
      <c r="N34" s="4">
        <f>'Miscellaneous portfolio'!E34</f>
        <v>27.73</v>
      </c>
      <c r="O34" s="4">
        <f t="shared" si="2"/>
        <v>4396.2499999999991</v>
      </c>
      <c r="P34" s="9">
        <f>O34/O35-1</f>
        <v>0.1682274034194482</v>
      </c>
      <c r="Q34" s="8">
        <f>O34/$O$83</f>
        <v>1.3079301878706904E-2</v>
      </c>
      <c r="R34" s="14">
        <f>O34-O35</f>
        <v>633.0699999999988</v>
      </c>
    </row>
    <row r="35" spans="1:18" x14ac:dyDescent="0.3">
      <c r="A35" s="1" t="s">
        <v>11</v>
      </c>
      <c r="B35" s="4">
        <v>315.87</v>
      </c>
      <c r="C35" s="4">
        <f t="shared" si="0"/>
        <v>62.5</v>
      </c>
      <c r="D35" s="4">
        <v>62.37</v>
      </c>
      <c r="E35" s="4">
        <v>0.13</v>
      </c>
      <c r="F35" s="4">
        <v>71.41</v>
      </c>
      <c r="G35" s="4">
        <f t="shared" si="1"/>
        <v>2497.39</v>
      </c>
      <c r="H35" s="4">
        <v>822.05</v>
      </c>
      <c r="I35" s="4">
        <v>1675.34</v>
      </c>
      <c r="J35" s="4">
        <f>'Health Portfolio'!F36</f>
        <v>706.08999999999992</v>
      </c>
      <c r="K35" s="4">
        <v>0</v>
      </c>
      <c r="L35" s="4">
        <f>'Liability Portfolio'!F36</f>
        <v>20.459999999999997</v>
      </c>
      <c r="M35" s="4">
        <v>68.8</v>
      </c>
      <c r="N35" s="4">
        <f>'Miscellaneous portfolio'!E35</f>
        <v>20.66</v>
      </c>
      <c r="O35" s="4">
        <f t="shared" si="2"/>
        <v>3763.1800000000003</v>
      </c>
      <c r="P35" s="1"/>
      <c r="Q35" s="1"/>
      <c r="R35" s="1"/>
    </row>
    <row r="36" spans="1:18" x14ac:dyDescent="0.3">
      <c r="A36" s="1" t="s">
        <v>27</v>
      </c>
      <c r="B36" s="4">
        <v>1687.87</v>
      </c>
      <c r="C36" s="4">
        <f t="shared" si="0"/>
        <v>99.6</v>
      </c>
      <c r="D36" s="4">
        <v>99.6</v>
      </c>
      <c r="E36" s="4">
        <v>0</v>
      </c>
      <c r="F36" s="4">
        <v>226.98</v>
      </c>
      <c r="G36" s="4">
        <f t="shared" si="1"/>
        <v>5438.91</v>
      </c>
      <c r="H36" s="4">
        <v>2435.96</v>
      </c>
      <c r="I36" s="4">
        <v>3002.95</v>
      </c>
      <c r="J36" s="4">
        <f>'Health Portfolio'!F37</f>
        <v>4372.9400000000005</v>
      </c>
      <c r="K36" s="4">
        <v>0.21</v>
      </c>
      <c r="L36" s="4">
        <f>'Liability Portfolio'!F37</f>
        <v>138.4</v>
      </c>
      <c r="M36" s="4">
        <v>1820.59</v>
      </c>
      <c r="N36" s="4">
        <f>'Miscellaneous portfolio'!E36</f>
        <v>2118.9299999999998</v>
      </c>
      <c r="O36" s="4">
        <f t="shared" si="2"/>
        <v>15904.429999999998</v>
      </c>
      <c r="P36" s="9">
        <f>O36/O37-1</f>
        <v>0.14505456213142587</v>
      </c>
      <c r="Q36" s="8">
        <f>O36/$O$83</f>
        <v>4.7317336634350289E-2</v>
      </c>
      <c r="R36" s="14">
        <f>O36-O37</f>
        <v>2014.7600000000002</v>
      </c>
    </row>
    <row r="37" spans="1:18" x14ac:dyDescent="0.3">
      <c r="A37" s="1" t="s">
        <v>11</v>
      </c>
      <c r="B37" s="4">
        <v>1535.32</v>
      </c>
      <c r="C37" s="4">
        <f t="shared" si="0"/>
        <v>96.8</v>
      </c>
      <c r="D37" s="4">
        <v>96.8</v>
      </c>
      <c r="E37" s="4">
        <v>0</v>
      </c>
      <c r="F37" s="4">
        <v>166.93</v>
      </c>
      <c r="G37" s="4">
        <f t="shared" si="1"/>
        <v>4669.21</v>
      </c>
      <c r="H37" s="4">
        <v>2022.59</v>
      </c>
      <c r="I37" s="4">
        <v>2646.62</v>
      </c>
      <c r="J37" s="4">
        <f>'Health Portfolio'!F38</f>
        <v>3433.69</v>
      </c>
      <c r="K37" s="4">
        <v>0.16</v>
      </c>
      <c r="L37" s="4">
        <f>'Liability Portfolio'!F38</f>
        <v>91.550000000000011</v>
      </c>
      <c r="M37" s="4">
        <v>1297.1199999999999</v>
      </c>
      <c r="N37" s="4">
        <f>'Miscellaneous portfolio'!E37</f>
        <v>2598.89</v>
      </c>
      <c r="O37" s="4">
        <f t="shared" si="2"/>
        <v>13889.669999999998</v>
      </c>
      <c r="P37" s="1"/>
      <c r="Q37" s="1"/>
      <c r="R37" s="1"/>
    </row>
    <row r="38" spans="1:18" x14ac:dyDescent="0.3">
      <c r="A38" s="1" t="s">
        <v>28</v>
      </c>
      <c r="B38" s="4">
        <v>92.03</v>
      </c>
      <c r="C38" s="4">
        <f t="shared" si="0"/>
        <v>4.42</v>
      </c>
      <c r="D38" s="4">
        <v>4.42</v>
      </c>
      <c r="E38" s="4">
        <v>0</v>
      </c>
      <c r="F38" s="4">
        <v>29.06</v>
      </c>
      <c r="G38" s="4">
        <f t="shared" si="1"/>
        <v>4293.01</v>
      </c>
      <c r="H38" s="4">
        <v>1072.22</v>
      </c>
      <c r="I38" s="4">
        <v>3220.79</v>
      </c>
      <c r="J38" s="4">
        <f>'Health Portfolio'!F39</f>
        <v>17.489999999999998</v>
      </c>
      <c r="K38" s="4">
        <v>0</v>
      </c>
      <c r="L38" s="4">
        <f>'Liability Portfolio'!F39</f>
        <v>11.23</v>
      </c>
      <c r="M38" s="4">
        <v>139.96</v>
      </c>
      <c r="N38" s="4">
        <f>'Miscellaneous portfolio'!E38</f>
        <v>48.3</v>
      </c>
      <c r="O38" s="4">
        <f t="shared" si="2"/>
        <v>4635.5</v>
      </c>
      <c r="P38" s="9">
        <f>O38/O39-1</f>
        <v>0.23502016848813612</v>
      </c>
      <c r="Q38" s="8">
        <f>O38/$O$83</f>
        <v>1.3791095560704205E-2</v>
      </c>
      <c r="R38" s="14">
        <f>O38-O39</f>
        <v>882.12000000000035</v>
      </c>
    </row>
    <row r="39" spans="1:18" x14ac:dyDescent="0.3">
      <c r="A39" s="1" t="s">
        <v>11</v>
      </c>
      <c r="B39" s="4">
        <v>87.11</v>
      </c>
      <c r="C39" s="4">
        <f t="shared" si="0"/>
        <v>3.41</v>
      </c>
      <c r="D39" s="4">
        <v>3.41</v>
      </c>
      <c r="E39" s="4">
        <v>0</v>
      </c>
      <c r="F39" s="4">
        <v>24.1</v>
      </c>
      <c r="G39" s="4">
        <f t="shared" si="1"/>
        <v>3478.05</v>
      </c>
      <c r="H39" s="4">
        <v>793.76</v>
      </c>
      <c r="I39" s="4">
        <v>2684.29</v>
      </c>
      <c r="J39" s="4">
        <f>'Health Portfolio'!F40</f>
        <v>3.69</v>
      </c>
      <c r="K39" s="4">
        <v>0</v>
      </c>
      <c r="L39" s="4">
        <f>'Liability Portfolio'!F40</f>
        <v>9.7199999999999989</v>
      </c>
      <c r="M39" s="4">
        <v>119.49</v>
      </c>
      <c r="N39" s="4">
        <f>'Miscellaneous portfolio'!E39</f>
        <v>27.81</v>
      </c>
      <c r="O39" s="4">
        <f t="shared" si="2"/>
        <v>3753.3799999999997</v>
      </c>
      <c r="P39" s="1"/>
      <c r="Q39" s="1"/>
      <c r="R39" s="1"/>
    </row>
    <row r="40" spans="1:18" x14ac:dyDescent="0.3">
      <c r="A40" s="1" t="s">
        <v>29</v>
      </c>
      <c r="B40" s="4">
        <v>2000.27</v>
      </c>
      <c r="C40" s="4">
        <f t="shared" si="0"/>
        <v>820.95</v>
      </c>
      <c r="D40" s="4">
        <v>750.71</v>
      </c>
      <c r="E40" s="4">
        <v>70.239999999999995</v>
      </c>
      <c r="F40" s="4">
        <v>416.62</v>
      </c>
      <c r="G40" s="4">
        <f t="shared" si="1"/>
        <v>9805.08</v>
      </c>
      <c r="H40" s="4">
        <v>4571.78</v>
      </c>
      <c r="I40" s="4">
        <v>5233.3</v>
      </c>
      <c r="J40" s="4">
        <f>'Health Portfolio'!F41</f>
        <v>4367.57</v>
      </c>
      <c r="K40" s="4">
        <v>182</v>
      </c>
      <c r="L40" s="4">
        <f>'Liability Portfolio'!F41</f>
        <v>835.23</v>
      </c>
      <c r="M40" s="4">
        <v>235.66</v>
      </c>
      <c r="N40" s="4">
        <f>'Miscellaneous portfolio'!E40</f>
        <v>1386.8</v>
      </c>
      <c r="O40" s="4">
        <f t="shared" si="2"/>
        <v>20050.179999999997</v>
      </c>
      <c r="P40" s="9">
        <f>O40/O41-1</f>
        <v>0.13259744345960445</v>
      </c>
      <c r="Q40" s="8">
        <f>O40/$O$83</f>
        <v>5.9651374908708921E-2</v>
      </c>
      <c r="R40" s="14">
        <f>O40-O41</f>
        <v>2347.3499999999913</v>
      </c>
    </row>
    <row r="41" spans="1:18" x14ac:dyDescent="0.3">
      <c r="A41" s="1" t="s">
        <v>11</v>
      </c>
      <c r="B41" s="4">
        <v>1903.03</v>
      </c>
      <c r="C41" s="4">
        <f t="shared" si="0"/>
        <v>742.14</v>
      </c>
      <c r="D41" s="4">
        <v>698.86</v>
      </c>
      <c r="E41" s="4">
        <v>43.28</v>
      </c>
      <c r="F41" s="4">
        <v>338.02</v>
      </c>
      <c r="G41" s="4">
        <f t="shared" si="1"/>
        <v>9085.25</v>
      </c>
      <c r="H41" s="4">
        <v>4072.78</v>
      </c>
      <c r="I41" s="4">
        <v>5012.47</v>
      </c>
      <c r="J41" s="4">
        <f>'Health Portfolio'!F42</f>
        <v>3365.8900000000003</v>
      </c>
      <c r="K41" s="4">
        <v>170.02</v>
      </c>
      <c r="L41" s="4">
        <f>'Liability Portfolio'!F42</f>
        <v>768.03</v>
      </c>
      <c r="M41" s="4">
        <v>226.16</v>
      </c>
      <c r="N41" s="4">
        <f>'Miscellaneous portfolio'!E41</f>
        <v>1104.29</v>
      </c>
      <c r="O41" s="4">
        <f t="shared" si="2"/>
        <v>17702.830000000005</v>
      </c>
      <c r="P41" s="1"/>
      <c r="Q41" s="1"/>
      <c r="R41" s="1"/>
    </row>
    <row r="42" spans="1:18" x14ac:dyDescent="0.3">
      <c r="A42" s="1" t="s">
        <v>30</v>
      </c>
      <c r="B42" s="4">
        <v>4834.47</v>
      </c>
      <c r="C42" s="4">
        <f t="shared" si="0"/>
        <v>1033.9000000000001</v>
      </c>
      <c r="D42" s="4">
        <v>513.89</v>
      </c>
      <c r="E42" s="4">
        <v>520.01</v>
      </c>
      <c r="F42" s="4">
        <v>1191.1400000000001</v>
      </c>
      <c r="G42" s="4">
        <f t="shared" si="1"/>
        <v>10727.51</v>
      </c>
      <c r="H42" s="4">
        <v>4066.72</v>
      </c>
      <c r="I42" s="4">
        <v>6660.79</v>
      </c>
      <c r="J42" s="4">
        <f>'Health Portfolio'!F43</f>
        <v>21531.519999999997</v>
      </c>
      <c r="K42" s="4">
        <v>436.34</v>
      </c>
      <c r="L42" s="4">
        <f>'Liability Portfolio'!F43</f>
        <v>615.44000000000005</v>
      </c>
      <c r="M42" s="4">
        <v>669.3</v>
      </c>
      <c r="N42" s="4">
        <f>'Miscellaneous portfolio'!E42</f>
        <v>1782.13</v>
      </c>
      <c r="O42" s="4">
        <f t="shared" si="2"/>
        <v>42821.749999999993</v>
      </c>
      <c r="P42" s="9">
        <f>O42/O43-1</f>
        <v>0.10866118451541662</v>
      </c>
      <c r="Q42" s="8">
        <f>O42/$O$83</f>
        <v>0.12739916866068066</v>
      </c>
      <c r="R42" s="14">
        <f>O42-O43</f>
        <v>4197.0099999999948</v>
      </c>
    </row>
    <row r="43" spans="1:18" x14ac:dyDescent="0.3">
      <c r="A43" s="1" t="s">
        <v>11</v>
      </c>
      <c r="B43" s="4">
        <v>3944.49</v>
      </c>
      <c r="C43" s="4">
        <f t="shared" si="0"/>
        <v>946.77</v>
      </c>
      <c r="D43" s="4">
        <v>422.75</v>
      </c>
      <c r="E43" s="4">
        <v>524.02</v>
      </c>
      <c r="F43" s="4">
        <v>1077.8</v>
      </c>
      <c r="G43" s="4">
        <f t="shared" si="1"/>
        <v>10493.43</v>
      </c>
      <c r="H43" s="4">
        <v>3841.17</v>
      </c>
      <c r="I43" s="4">
        <v>6652.26</v>
      </c>
      <c r="J43" s="4">
        <f>'Health Portfolio'!F44</f>
        <v>19194.689999999995</v>
      </c>
      <c r="K43" s="4">
        <v>377.5</v>
      </c>
      <c r="L43" s="4">
        <f>'Liability Portfolio'!F44</f>
        <v>561.11</v>
      </c>
      <c r="M43" s="4">
        <v>561.37</v>
      </c>
      <c r="N43" s="4">
        <f>'Miscellaneous portfolio'!E43</f>
        <v>1467.58</v>
      </c>
      <c r="O43" s="4">
        <f t="shared" si="2"/>
        <v>38624.74</v>
      </c>
      <c r="P43" s="1"/>
      <c r="Q43" s="1"/>
      <c r="R43" s="1"/>
    </row>
    <row r="44" spans="1:18" x14ac:dyDescent="0.3">
      <c r="A44" s="1" t="s">
        <v>31</v>
      </c>
      <c r="B44" s="4">
        <v>1767.35</v>
      </c>
      <c r="C44" s="4">
        <f t="shared" si="0"/>
        <v>501.5</v>
      </c>
      <c r="D44" s="4">
        <v>223.35</v>
      </c>
      <c r="E44" s="4">
        <v>278.14999999999998</v>
      </c>
      <c r="F44" s="4">
        <v>481.43</v>
      </c>
      <c r="G44" s="4">
        <f t="shared" si="1"/>
        <v>4268.45</v>
      </c>
      <c r="H44" s="4">
        <v>1315.2</v>
      </c>
      <c r="I44" s="4">
        <v>2953.25</v>
      </c>
      <c r="J44" s="4">
        <f>'Health Portfolio'!F45</f>
        <v>8793.9</v>
      </c>
      <c r="K44" s="4">
        <v>197.12</v>
      </c>
      <c r="L44" s="4">
        <f>'Liability Portfolio'!F45</f>
        <v>165.04</v>
      </c>
      <c r="M44" s="4">
        <v>3754.97</v>
      </c>
      <c r="N44" s="4">
        <f>'Miscellaneous portfolio'!E44</f>
        <v>773.58999999999992</v>
      </c>
      <c r="O44" s="4">
        <f t="shared" si="2"/>
        <v>20703.350000000002</v>
      </c>
      <c r="P44" s="9">
        <f>O44/O45-1</f>
        <v>4.6495817221422042E-2</v>
      </c>
      <c r="Q44" s="8">
        <f>O44/$O$83</f>
        <v>6.1594623724885222E-2</v>
      </c>
      <c r="R44" s="14">
        <f>O44-O45</f>
        <v>919.85000000000218</v>
      </c>
    </row>
    <row r="45" spans="1:18" x14ac:dyDescent="0.3">
      <c r="A45" s="1" t="s">
        <v>11</v>
      </c>
      <c r="B45" s="4">
        <v>1534.33</v>
      </c>
      <c r="C45" s="4">
        <f t="shared" si="0"/>
        <v>505.87</v>
      </c>
      <c r="D45" s="4">
        <v>223.74</v>
      </c>
      <c r="E45" s="4">
        <v>282.13</v>
      </c>
      <c r="F45" s="4">
        <v>442.73</v>
      </c>
      <c r="G45" s="4">
        <f t="shared" si="1"/>
        <v>4484.76</v>
      </c>
      <c r="H45" s="4">
        <v>1328.07</v>
      </c>
      <c r="I45" s="4">
        <v>3156.69</v>
      </c>
      <c r="J45" s="4">
        <f>'Health Portfolio'!F46</f>
        <v>8242.8700000000008</v>
      </c>
      <c r="K45" s="4">
        <v>201.85</v>
      </c>
      <c r="L45" s="4">
        <f>'Liability Portfolio'!F46</f>
        <v>176.98</v>
      </c>
      <c r="M45" s="4">
        <v>1751.58</v>
      </c>
      <c r="N45" s="4">
        <f>'Miscellaneous portfolio'!E45</f>
        <v>2442.5299999999997</v>
      </c>
      <c r="O45" s="4">
        <f t="shared" si="2"/>
        <v>19783.5</v>
      </c>
      <c r="P45" s="1"/>
      <c r="Q45" s="1"/>
      <c r="R45" s="1"/>
    </row>
    <row r="46" spans="1:18" x14ac:dyDescent="0.3">
      <c r="A46" s="1" t="s">
        <v>32</v>
      </c>
      <c r="B46" s="4">
        <v>2066.33</v>
      </c>
      <c r="C46" s="4">
        <f t="shared" si="0"/>
        <v>412.13</v>
      </c>
      <c r="D46" s="4">
        <v>192.81</v>
      </c>
      <c r="E46" s="4">
        <v>219.32</v>
      </c>
      <c r="F46" s="4">
        <v>561.6</v>
      </c>
      <c r="G46" s="4">
        <f t="shared" si="1"/>
        <v>9024.27</v>
      </c>
      <c r="H46" s="4">
        <v>1897.69</v>
      </c>
      <c r="I46" s="4">
        <v>7126.58</v>
      </c>
      <c r="J46" s="4">
        <f>'Health Portfolio'!F47</f>
        <v>7836.3099999999995</v>
      </c>
      <c r="K46" s="4">
        <v>34.42</v>
      </c>
      <c r="L46" s="4">
        <f>'Liability Portfolio'!F47</f>
        <v>283.84000000000003</v>
      </c>
      <c r="M46" s="4">
        <v>651.54999999999995</v>
      </c>
      <c r="N46" s="4">
        <f>'Miscellaneous portfolio'!E46</f>
        <v>552.18000000000006</v>
      </c>
      <c r="O46" s="4">
        <f t="shared" si="2"/>
        <v>21422.629999999997</v>
      </c>
      <c r="P46" s="9">
        <f>O46/O47-1</f>
        <v>6.7281282772398532E-2</v>
      </c>
      <c r="Q46" s="8">
        <f>O46/$O$83</f>
        <v>6.3734556680316828E-2</v>
      </c>
      <c r="R46" s="14">
        <f>O46-O47</f>
        <v>1350.4799999999996</v>
      </c>
    </row>
    <row r="47" spans="1:18" x14ac:dyDescent="0.3">
      <c r="A47" s="1" t="s">
        <v>11</v>
      </c>
      <c r="B47" s="4">
        <v>1774.96</v>
      </c>
      <c r="C47" s="4">
        <f t="shared" si="0"/>
        <v>439.20000000000005</v>
      </c>
      <c r="D47" s="4">
        <v>179.48</v>
      </c>
      <c r="E47" s="4">
        <v>259.72000000000003</v>
      </c>
      <c r="F47" s="4">
        <v>584.83000000000004</v>
      </c>
      <c r="G47" s="4">
        <f t="shared" si="1"/>
        <v>8124.47</v>
      </c>
      <c r="H47" s="4">
        <v>2140.6999999999998</v>
      </c>
      <c r="I47" s="4">
        <v>5983.77</v>
      </c>
      <c r="J47" s="4">
        <f>'Health Portfolio'!F48</f>
        <v>7034.29</v>
      </c>
      <c r="K47" s="4">
        <v>54.73</v>
      </c>
      <c r="L47" s="4">
        <f>'Liability Portfolio'!F48</f>
        <v>263.69</v>
      </c>
      <c r="M47" s="4">
        <v>485</v>
      </c>
      <c r="N47" s="4">
        <f>'Miscellaneous portfolio'!E47</f>
        <v>1310.98</v>
      </c>
      <c r="O47" s="4">
        <f t="shared" si="2"/>
        <v>20072.149999999998</v>
      </c>
      <c r="P47" s="1"/>
      <c r="Q47" s="1"/>
      <c r="R47" s="1"/>
    </row>
    <row r="48" spans="1:18" x14ac:dyDescent="0.3">
      <c r="A48" s="1" t="s">
        <v>33</v>
      </c>
      <c r="B48" s="4">
        <v>311.27999999999997</v>
      </c>
      <c r="C48" s="4">
        <f t="shared" si="0"/>
        <v>67.17</v>
      </c>
      <c r="D48" s="4">
        <v>38.94</v>
      </c>
      <c r="E48" s="4">
        <v>28.23</v>
      </c>
      <c r="F48" s="4">
        <v>15.85</v>
      </c>
      <c r="G48" s="4">
        <f t="shared" si="1"/>
        <v>3658.1800000000003</v>
      </c>
      <c r="H48" s="4">
        <v>1574.65</v>
      </c>
      <c r="I48" s="4">
        <v>2083.5300000000002</v>
      </c>
      <c r="J48" s="4">
        <f>'Health Portfolio'!F49</f>
        <v>1201.45</v>
      </c>
      <c r="K48" s="4">
        <v>0</v>
      </c>
      <c r="L48" s="4">
        <f>'Liability Portfolio'!F49</f>
        <v>28.53</v>
      </c>
      <c r="M48" s="4">
        <v>153.16</v>
      </c>
      <c r="N48" s="4">
        <f>'Miscellaneous portfolio'!E48</f>
        <v>572.54999999999995</v>
      </c>
      <c r="O48" s="4">
        <f t="shared" si="2"/>
        <v>6008.17</v>
      </c>
      <c r="P48" s="9">
        <f>O48/O49-1</f>
        <v>0.18307626569628788</v>
      </c>
      <c r="Q48" s="8">
        <f>O48/$O$83</f>
        <v>1.7874931855238092E-2</v>
      </c>
      <c r="R48" s="14">
        <f>O48-O49</f>
        <v>929.73999999999978</v>
      </c>
    </row>
    <row r="49" spans="1:18" x14ac:dyDescent="0.3">
      <c r="A49" s="1" t="s">
        <v>11</v>
      </c>
      <c r="B49" s="4">
        <v>262.57</v>
      </c>
      <c r="C49" s="4">
        <f t="shared" si="0"/>
        <v>81.59</v>
      </c>
      <c r="D49" s="4">
        <v>49.74</v>
      </c>
      <c r="E49" s="4">
        <v>31.85</v>
      </c>
      <c r="F49" s="4">
        <v>18.23</v>
      </c>
      <c r="G49" s="4">
        <f t="shared" si="1"/>
        <v>2268.0300000000002</v>
      </c>
      <c r="H49" s="4">
        <v>1021.63</v>
      </c>
      <c r="I49" s="4">
        <v>1246.4000000000001</v>
      </c>
      <c r="J49" s="4">
        <f>'Health Portfolio'!F50</f>
        <v>951.49</v>
      </c>
      <c r="K49" s="4">
        <v>0</v>
      </c>
      <c r="L49" s="4">
        <f>'Liability Portfolio'!F50</f>
        <v>19</v>
      </c>
      <c r="M49" s="4">
        <v>137.87</v>
      </c>
      <c r="N49" s="4">
        <f>'Miscellaneous portfolio'!E49</f>
        <v>1339.65</v>
      </c>
      <c r="O49" s="4">
        <f t="shared" si="2"/>
        <v>5078.43</v>
      </c>
      <c r="P49" s="1"/>
      <c r="Q49" s="1"/>
      <c r="R49" s="1"/>
    </row>
    <row r="50" spans="1:18" x14ac:dyDescent="0.3">
      <c r="A50" s="1" t="s">
        <v>34</v>
      </c>
      <c r="B50" s="4">
        <v>52.29</v>
      </c>
      <c r="C50" s="4">
        <f t="shared" si="0"/>
        <v>1.2</v>
      </c>
      <c r="D50" s="4">
        <v>1.2</v>
      </c>
      <c r="E50" s="4">
        <v>0</v>
      </c>
      <c r="F50" s="4">
        <v>4.63</v>
      </c>
      <c r="G50" s="4">
        <f t="shared" si="1"/>
        <v>720.49</v>
      </c>
      <c r="H50" s="4">
        <v>332.37</v>
      </c>
      <c r="I50" s="4">
        <v>388.12</v>
      </c>
      <c r="J50" s="4">
        <f>'Health Portfolio'!F51</f>
        <v>359.46</v>
      </c>
      <c r="K50" s="4">
        <v>0</v>
      </c>
      <c r="L50" s="4">
        <f>'Liability Portfolio'!F51</f>
        <v>0.19</v>
      </c>
      <c r="M50" s="4">
        <v>18.21</v>
      </c>
      <c r="N50" s="4">
        <f>'Miscellaneous portfolio'!E50</f>
        <v>62.66</v>
      </c>
      <c r="O50" s="4">
        <f t="shared" si="2"/>
        <v>1219.1300000000001</v>
      </c>
      <c r="P50" s="9">
        <f>O50/O51-1</f>
        <v>0.2286025254713846</v>
      </c>
      <c r="Q50" s="8">
        <f>O50/$O$83</f>
        <v>3.6270387942878481E-3</v>
      </c>
      <c r="R50" s="14">
        <f>O50-O51</f>
        <v>226.84000000000015</v>
      </c>
    </row>
    <row r="51" spans="1:18" x14ac:dyDescent="0.3">
      <c r="A51" s="1" t="s">
        <v>11</v>
      </c>
      <c r="B51" s="4">
        <v>45.1</v>
      </c>
      <c r="C51" s="4">
        <f t="shared" si="0"/>
        <v>0.85</v>
      </c>
      <c r="D51" s="4">
        <v>0.85</v>
      </c>
      <c r="E51" s="4">
        <v>0</v>
      </c>
      <c r="F51" s="4">
        <v>3.02</v>
      </c>
      <c r="G51" s="4">
        <f t="shared" si="1"/>
        <v>565.16</v>
      </c>
      <c r="H51" s="4">
        <v>294.83999999999997</v>
      </c>
      <c r="I51" s="4">
        <v>270.32</v>
      </c>
      <c r="J51" s="4">
        <f>'Health Portfolio'!F52</f>
        <v>359.61</v>
      </c>
      <c r="K51" s="4">
        <v>0</v>
      </c>
      <c r="L51" s="4">
        <f>'Liability Portfolio'!F52</f>
        <v>0.22</v>
      </c>
      <c r="M51" s="4">
        <v>16.27</v>
      </c>
      <c r="N51" s="4">
        <f>'Miscellaneous portfolio'!E51</f>
        <v>2.06</v>
      </c>
      <c r="O51" s="4">
        <f t="shared" si="2"/>
        <v>992.29</v>
      </c>
      <c r="P51" s="1"/>
      <c r="Q51" s="1"/>
      <c r="R51" s="1"/>
    </row>
    <row r="52" spans="1:18" x14ac:dyDescent="0.3">
      <c r="A52" s="1" t="s">
        <v>35</v>
      </c>
      <c r="B52" s="4">
        <v>277.38</v>
      </c>
      <c r="C52" s="4">
        <f t="shared" si="0"/>
        <v>58.16</v>
      </c>
      <c r="D52" s="4">
        <v>58.16</v>
      </c>
      <c r="E52" s="4">
        <v>0</v>
      </c>
      <c r="F52" s="4">
        <v>38.78</v>
      </c>
      <c r="G52" s="4">
        <f t="shared" si="1"/>
        <v>956.13000000000011</v>
      </c>
      <c r="H52" s="4">
        <v>493.72</v>
      </c>
      <c r="I52" s="4">
        <v>462.41</v>
      </c>
      <c r="J52" s="4">
        <f>'Health Portfolio'!F53</f>
        <v>714.17</v>
      </c>
      <c r="K52" s="4">
        <v>0</v>
      </c>
      <c r="L52" s="4">
        <f>'Liability Portfolio'!F53</f>
        <v>54.63</v>
      </c>
      <c r="M52" s="4">
        <v>70.75</v>
      </c>
      <c r="N52" s="4">
        <f>'Miscellaneous portfolio'!E52</f>
        <v>68.7</v>
      </c>
      <c r="O52" s="4">
        <f t="shared" si="2"/>
        <v>2238.6999999999998</v>
      </c>
      <c r="P52" s="9">
        <f>O52/O53-1</f>
        <v>0.16880201317754184</v>
      </c>
      <c r="Q52" s="8">
        <f>O52/$O$83</f>
        <v>6.6603657926326181E-3</v>
      </c>
      <c r="R52" s="14">
        <f>O52-O53</f>
        <v>323.31999999999994</v>
      </c>
    </row>
    <row r="53" spans="1:18" x14ac:dyDescent="0.3">
      <c r="A53" s="1" t="s">
        <v>11</v>
      </c>
      <c r="B53" s="4">
        <v>88.62</v>
      </c>
      <c r="C53" s="4">
        <f t="shared" si="0"/>
        <v>15.46</v>
      </c>
      <c r="D53" s="4">
        <v>15.46</v>
      </c>
      <c r="E53" s="4">
        <v>0</v>
      </c>
      <c r="F53" s="4">
        <v>12.15</v>
      </c>
      <c r="G53" s="4">
        <f t="shared" si="1"/>
        <v>1007.8199999999999</v>
      </c>
      <c r="H53" s="4">
        <v>592.55999999999995</v>
      </c>
      <c r="I53" s="4">
        <v>415.26</v>
      </c>
      <c r="J53" s="4">
        <f>'Health Portfolio'!F54</f>
        <v>674.57</v>
      </c>
      <c r="K53" s="4">
        <v>0</v>
      </c>
      <c r="L53" s="4">
        <f>'Liability Portfolio'!F54</f>
        <v>2.29</v>
      </c>
      <c r="M53" s="4">
        <v>73.650000000000006</v>
      </c>
      <c r="N53" s="4">
        <f>'Miscellaneous portfolio'!E53</f>
        <v>40.82</v>
      </c>
      <c r="O53" s="4">
        <f t="shared" si="2"/>
        <v>1915.3799999999999</v>
      </c>
      <c r="P53" s="1"/>
      <c r="Q53" s="1"/>
      <c r="R53" s="1"/>
    </row>
    <row r="54" spans="1:18" x14ac:dyDescent="0.3">
      <c r="A54" s="3" t="s">
        <v>36</v>
      </c>
      <c r="B54" s="5">
        <f>B4+B6+B8+B10+B12+B14+B16+B18+B20+B22+B24+B26+B28+B30+B32+B34+B36+B38+B40+B42+B44+B46+B48+B50+B52</f>
        <v>27523.789999999997</v>
      </c>
      <c r="C54" s="5">
        <f t="shared" ref="C54:O54" si="3">C4+C6+C8+C10+C12+C14+C16+C18+C20+C22+C24+C26+C28+C30+C32+C34+C36+C38+C40+C42+C44+C46+C48+C50+C52</f>
        <v>5819.52</v>
      </c>
      <c r="D54" s="5">
        <f t="shared" si="3"/>
        <v>4283.8899999999994</v>
      </c>
      <c r="E54" s="5">
        <f t="shared" si="3"/>
        <v>1535.6299999999999</v>
      </c>
      <c r="F54" s="5">
        <f t="shared" si="3"/>
        <v>6801.4500000000007</v>
      </c>
      <c r="G54" s="5">
        <f t="shared" si="3"/>
        <v>108216.08</v>
      </c>
      <c r="H54" s="5">
        <f t="shared" si="3"/>
        <v>43988.170000000013</v>
      </c>
      <c r="I54" s="5">
        <f t="shared" si="3"/>
        <v>64227.910000000011</v>
      </c>
      <c r="J54" s="5">
        <f t="shared" si="3"/>
        <v>92280.73</v>
      </c>
      <c r="K54" s="5">
        <f t="shared" si="3"/>
        <v>1089.27</v>
      </c>
      <c r="L54" s="5">
        <f t="shared" si="3"/>
        <v>5993.32</v>
      </c>
      <c r="M54" s="5">
        <f t="shared" si="3"/>
        <v>10601.579999999998</v>
      </c>
      <c r="N54" s="5">
        <f t="shared" si="3"/>
        <v>20190.929999999997</v>
      </c>
      <c r="O54" s="5">
        <f t="shared" si="3"/>
        <v>278516.67</v>
      </c>
      <c r="P54" s="11">
        <f>O54/O55-1</f>
        <v>7.8916278163839948E-2</v>
      </c>
      <c r="Q54" s="12">
        <f>O54/$O$83</f>
        <v>0.82861611718673667</v>
      </c>
      <c r="R54" s="7">
        <f>SUM(R4:R52)</f>
        <v>20371.829999999984</v>
      </c>
    </row>
    <row r="55" spans="1:18" x14ac:dyDescent="0.3">
      <c r="A55" s="1" t="s">
        <v>37</v>
      </c>
      <c r="B55" s="15">
        <f>B5+B7+B9+B11+B13+B15+B17+B19+B21+B23+B25+B27+B29+B31+B33+B35+B37+B39+B41+B43+B45+B47+B49+B51+B53</f>
        <v>24265.329999999998</v>
      </c>
      <c r="C55" s="15">
        <f t="shared" ref="C55:O55" si="4">C5+C7+C9+C11+C13+C15+C17+C19+C21+C23+C25+C27+C29+C31+C33+C35+C37+C39+C41+C43+C45+C47+C49+C51+C53</f>
        <v>5503.94</v>
      </c>
      <c r="D55" s="15">
        <f t="shared" si="4"/>
        <v>3940.24</v>
      </c>
      <c r="E55" s="15">
        <f t="shared" si="4"/>
        <v>1563.7</v>
      </c>
      <c r="F55" s="15">
        <f t="shared" si="4"/>
        <v>6015.32</v>
      </c>
      <c r="G55" s="15">
        <f t="shared" si="4"/>
        <v>99093.470000000016</v>
      </c>
      <c r="H55" s="15">
        <f t="shared" si="4"/>
        <v>40353.489999999991</v>
      </c>
      <c r="I55" s="15">
        <f t="shared" si="4"/>
        <v>58739.98</v>
      </c>
      <c r="J55" s="15">
        <f t="shared" si="4"/>
        <v>81352.760000000009</v>
      </c>
      <c r="K55" s="15">
        <f t="shared" si="4"/>
        <v>1097.8499999999999</v>
      </c>
      <c r="L55" s="15">
        <f t="shared" si="4"/>
        <v>5468.5099999999993</v>
      </c>
      <c r="M55" s="15">
        <f t="shared" si="4"/>
        <v>7688.86</v>
      </c>
      <c r="N55" s="15">
        <f t="shared" si="4"/>
        <v>27658.800000000003</v>
      </c>
      <c r="O55" s="15">
        <f t="shared" si="4"/>
        <v>258144.84000000003</v>
      </c>
      <c r="P55" s="1"/>
      <c r="Q55" s="1"/>
      <c r="R55" s="1"/>
    </row>
    <row r="56" spans="1:18" x14ac:dyDescent="0.3">
      <c r="A56" s="1" t="s">
        <v>38</v>
      </c>
      <c r="B56" s="9">
        <f>B54/B55-1</f>
        <v>0.13428459452230812</v>
      </c>
      <c r="C56" s="9">
        <f t="shared" ref="C56:O56" si="5">C54/C55-1</f>
        <v>5.7337107599283677E-2</v>
      </c>
      <c r="D56" s="9">
        <f t="shared" si="5"/>
        <v>8.7215499563478183E-2</v>
      </c>
      <c r="E56" s="9">
        <f t="shared" si="5"/>
        <v>-1.7951013621538725E-2</v>
      </c>
      <c r="F56" s="9">
        <f t="shared" si="5"/>
        <v>0.13068797669949417</v>
      </c>
      <c r="G56" s="9">
        <f t="shared" si="5"/>
        <v>9.2060657478237218E-2</v>
      </c>
      <c r="H56" s="9">
        <f t="shared" si="5"/>
        <v>9.007101987956978E-2</v>
      </c>
      <c r="I56" s="9">
        <f t="shared" si="5"/>
        <v>9.3427508827888639E-2</v>
      </c>
      <c r="J56" s="9">
        <f t="shared" si="5"/>
        <v>0.1343282022638197</v>
      </c>
      <c r="K56" s="9">
        <f t="shared" si="5"/>
        <v>-7.8152753108347017E-3</v>
      </c>
      <c r="L56" s="9">
        <f t="shared" si="5"/>
        <v>9.5969468831546445E-2</v>
      </c>
      <c r="M56" s="9">
        <f t="shared" si="5"/>
        <v>0.37882338864278942</v>
      </c>
      <c r="N56" s="9">
        <f t="shared" si="5"/>
        <v>-0.26999978307084926</v>
      </c>
      <c r="O56" s="9">
        <f t="shared" si="5"/>
        <v>7.8916278163839948E-2</v>
      </c>
      <c r="P56" s="1"/>
      <c r="Q56" s="1"/>
      <c r="R56" s="1"/>
    </row>
    <row r="57" spans="1:18" x14ac:dyDescent="0.3">
      <c r="A57" s="3" t="s">
        <v>39</v>
      </c>
      <c r="B57" s="1"/>
      <c r="C57" s="1"/>
      <c r="D57" s="1"/>
      <c r="E57" s="1"/>
      <c r="F57" s="1"/>
      <c r="G57" s="1"/>
      <c r="H57" s="1"/>
      <c r="I57" s="1"/>
      <c r="J57" s="1"/>
      <c r="K57" s="1"/>
      <c r="L57" s="1"/>
      <c r="M57" s="1"/>
      <c r="N57" s="1"/>
      <c r="O57" s="1"/>
      <c r="P57" s="1"/>
      <c r="Q57" s="1"/>
      <c r="R57" s="1"/>
    </row>
    <row r="58" spans="1:18" x14ac:dyDescent="0.3">
      <c r="A58" s="1" t="s">
        <v>40</v>
      </c>
      <c r="B58" s="4">
        <v>0</v>
      </c>
      <c r="C58" s="4">
        <v>0</v>
      </c>
      <c r="D58" s="4">
        <v>0</v>
      </c>
      <c r="E58" s="4">
        <v>0</v>
      </c>
      <c r="F58" s="4">
        <v>0</v>
      </c>
      <c r="G58" s="4">
        <v>0</v>
      </c>
      <c r="H58" s="4">
        <v>0</v>
      </c>
      <c r="I58" s="4">
        <v>0</v>
      </c>
      <c r="J58" s="4">
        <f>'Health Portfolio'!F59</f>
        <v>8479.66</v>
      </c>
      <c r="K58" s="4">
        <v>0</v>
      </c>
      <c r="L58" s="4">
        <v>0</v>
      </c>
      <c r="M58" s="4">
        <v>106.26</v>
      </c>
      <c r="N58" s="4">
        <v>0</v>
      </c>
      <c r="O58" s="4">
        <f t="shared" ref="O58:O71" si="6">B58+C58+F58+G58+J58+K58+L58+M58+N58</f>
        <v>8585.92</v>
      </c>
      <c r="P58" s="9">
        <f>O58/O59-1</f>
        <v>0.26968953982567867</v>
      </c>
      <c r="Q58" s="6">
        <f>O58/$O$83</f>
        <v>2.554400672992373E-2</v>
      </c>
      <c r="R58" s="14">
        <f>O58-O59</f>
        <v>1823.7000000000007</v>
      </c>
    </row>
    <row r="59" spans="1:18" x14ac:dyDescent="0.3">
      <c r="A59" s="1" t="s">
        <v>11</v>
      </c>
      <c r="B59" s="4">
        <v>0</v>
      </c>
      <c r="C59" s="4">
        <v>0</v>
      </c>
      <c r="D59" s="4">
        <v>0</v>
      </c>
      <c r="E59" s="4">
        <v>0</v>
      </c>
      <c r="F59" s="4">
        <v>0</v>
      </c>
      <c r="G59" s="4">
        <v>0</v>
      </c>
      <c r="H59" s="4">
        <v>0</v>
      </c>
      <c r="I59" s="4">
        <v>0</v>
      </c>
      <c r="J59" s="4">
        <f>'Health Portfolio'!F60</f>
        <v>6634.53</v>
      </c>
      <c r="K59" s="4">
        <v>0</v>
      </c>
      <c r="L59" s="4">
        <v>0</v>
      </c>
      <c r="M59" s="4">
        <v>127.69</v>
      </c>
      <c r="N59" s="4">
        <v>0</v>
      </c>
      <c r="O59" s="4">
        <f t="shared" si="6"/>
        <v>6762.2199999999993</v>
      </c>
      <c r="P59" s="1"/>
      <c r="Q59" s="1"/>
      <c r="R59" s="1"/>
    </row>
    <row r="60" spans="1:18" x14ac:dyDescent="0.3">
      <c r="A60" s="1" t="s">
        <v>41</v>
      </c>
      <c r="B60" s="4">
        <v>0</v>
      </c>
      <c r="C60" s="4">
        <v>0</v>
      </c>
      <c r="D60" s="4">
        <v>0</v>
      </c>
      <c r="E60" s="4">
        <v>0</v>
      </c>
      <c r="F60" s="4">
        <v>0</v>
      </c>
      <c r="G60" s="4">
        <v>0</v>
      </c>
      <c r="H60" s="4">
        <v>0</v>
      </c>
      <c r="I60" s="4">
        <v>0</v>
      </c>
      <c r="J60" s="4">
        <f>'Health Portfolio'!F61</f>
        <v>5825.47</v>
      </c>
      <c r="K60" s="4">
        <v>0</v>
      </c>
      <c r="L60" s="4">
        <v>0</v>
      </c>
      <c r="M60" s="4">
        <v>412.78</v>
      </c>
      <c r="N60" s="4">
        <v>0</v>
      </c>
      <c r="O60" s="4">
        <f t="shared" si="6"/>
        <v>6238.25</v>
      </c>
      <c r="P60" s="9">
        <f>O60/O61-1</f>
        <v>0.29378642387539644</v>
      </c>
      <c r="Q60" s="6">
        <f>O60/$O$83</f>
        <v>1.8559443831639093E-2</v>
      </c>
      <c r="R60" s="14">
        <f>O60-O61</f>
        <v>1416.5499999999993</v>
      </c>
    </row>
    <row r="61" spans="1:18" x14ac:dyDescent="0.3">
      <c r="A61" s="1" t="s">
        <v>11</v>
      </c>
      <c r="B61" s="4">
        <v>0</v>
      </c>
      <c r="C61" s="4">
        <v>0</v>
      </c>
      <c r="D61" s="4">
        <v>0</v>
      </c>
      <c r="E61" s="4">
        <v>0</v>
      </c>
      <c r="F61" s="4">
        <v>0</v>
      </c>
      <c r="G61" s="4">
        <v>0</v>
      </c>
      <c r="H61" s="4">
        <v>0</v>
      </c>
      <c r="I61" s="4">
        <v>0</v>
      </c>
      <c r="J61" s="4">
        <f>'Health Portfolio'!F62</f>
        <v>4446.8100000000004</v>
      </c>
      <c r="K61" s="4">
        <v>0</v>
      </c>
      <c r="L61" s="4">
        <v>0</v>
      </c>
      <c r="M61" s="4">
        <v>374.89</v>
      </c>
      <c r="N61" s="4">
        <v>0</v>
      </c>
      <c r="O61" s="4">
        <f t="shared" si="6"/>
        <v>4821.7000000000007</v>
      </c>
      <c r="P61" s="1"/>
      <c r="Q61" s="1"/>
      <c r="R61" s="1"/>
    </row>
    <row r="62" spans="1:18" x14ac:dyDescent="0.3">
      <c r="A62" s="1" t="s">
        <v>42</v>
      </c>
      <c r="B62" s="4">
        <v>0</v>
      </c>
      <c r="C62" s="4">
        <v>0</v>
      </c>
      <c r="D62" s="4">
        <v>0</v>
      </c>
      <c r="E62" s="4">
        <v>0</v>
      </c>
      <c r="F62" s="4">
        <v>0</v>
      </c>
      <c r="G62" s="4">
        <v>0</v>
      </c>
      <c r="H62" s="4">
        <v>0</v>
      </c>
      <c r="I62" s="4">
        <v>0</v>
      </c>
      <c r="J62" s="4">
        <f>'Health Portfolio'!F63</f>
        <v>9768.4</v>
      </c>
      <c r="K62" s="4">
        <v>0</v>
      </c>
      <c r="L62" s="4">
        <v>0</v>
      </c>
      <c r="M62" s="4">
        <v>262.89</v>
      </c>
      <c r="N62" s="4">
        <v>0</v>
      </c>
      <c r="O62" s="4">
        <f t="shared" si="6"/>
        <v>10031.289999999999</v>
      </c>
      <c r="P62" s="9">
        <f>O62/O63-1</f>
        <v>0.20909027355916177</v>
      </c>
      <c r="Q62" s="6">
        <f>O62/$O$83</f>
        <v>2.9844133100450108E-2</v>
      </c>
      <c r="R62" s="14">
        <f>O62-O63</f>
        <v>1734.7299999999996</v>
      </c>
    </row>
    <row r="63" spans="1:18" x14ac:dyDescent="0.3">
      <c r="A63" s="1" t="s">
        <v>11</v>
      </c>
      <c r="B63" s="4">
        <v>0</v>
      </c>
      <c r="C63" s="4">
        <v>0</v>
      </c>
      <c r="D63" s="4">
        <v>0</v>
      </c>
      <c r="E63" s="4">
        <v>0</v>
      </c>
      <c r="F63" s="4">
        <v>0</v>
      </c>
      <c r="G63" s="4">
        <v>0</v>
      </c>
      <c r="H63" s="4">
        <v>0</v>
      </c>
      <c r="I63" s="4">
        <v>0</v>
      </c>
      <c r="J63" s="4">
        <f>'Health Portfolio'!F64</f>
        <v>8113.66</v>
      </c>
      <c r="K63" s="4">
        <v>0</v>
      </c>
      <c r="L63" s="4">
        <v>0</v>
      </c>
      <c r="M63" s="4">
        <v>182.9</v>
      </c>
      <c r="N63" s="4">
        <v>0</v>
      </c>
      <c r="O63" s="4">
        <f t="shared" si="6"/>
        <v>8296.56</v>
      </c>
      <c r="P63" s="1"/>
      <c r="Q63" s="1"/>
      <c r="R63" s="1"/>
    </row>
    <row r="64" spans="1:18" x14ac:dyDescent="0.3">
      <c r="A64" s="1" t="s">
        <v>43</v>
      </c>
      <c r="B64" s="4">
        <v>0</v>
      </c>
      <c r="C64" s="4">
        <v>0</v>
      </c>
      <c r="D64" s="4">
        <v>0</v>
      </c>
      <c r="E64" s="4">
        <v>0</v>
      </c>
      <c r="F64" s="4">
        <v>0</v>
      </c>
      <c r="G64" s="4">
        <v>0</v>
      </c>
      <c r="H64" s="4">
        <v>0</v>
      </c>
      <c r="I64" s="4">
        <v>0</v>
      </c>
      <c r="J64" s="4">
        <f>'Health Portfolio'!F65</f>
        <v>141</v>
      </c>
      <c r="K64" s="4">
        <v>0</v>
      </c>
      <c r="L64" s="4">
        <v>0</v>
      </c>
      <c r="M64" s="4">
        <v>7.14</v>
      </c>
      <c r="N64" s="4">
        <v>0</v>
      </c>
      <c r="O64" s="4">
        <f t="shared" si="6"/>
        <v>148.13999999999999</v>
      </c>
      <c r="P64" s="9">
        <f>O64/O65-1</f>
        <v>7.7449822904368357</v>
      </c>
      <c r="Q64" s="6">
        <f>O64/$O$83</f>
        <v>4.4073193751757538E-4</v>
      </c>
      <c r="R64" s="14">
        <f>O64-O65</f>
        <v>131.19999999999999</v>
      </c>
    </row>
    <row r="65" spans="1:18" x14ac:dyDescent="0.3">
      <c r="A65" s="1" t="s">
        <v>11</v>
      </c>
      <c r="B65" s="4">
        <v>0</v>
      </c>
      <c r="C65" s="4">
        <v>0</v>
      </c>
      <c r="D65" s="4">
        <v>0</v>
      </c>
      <c r="E65" s="4">
        <v>0</v>
      </c>
      <c r="F65" s="4">
        <v>0</v>
      </c>
      <c r="G65" s="4">
        <v>0</v>
      </c>
      <c r="H65" s="4">
        <v>0</v>
      </c>
      <c r="I65" s="4">
        <v>0</v>
      </c>
      <c r="J65" s="4">
        <f>'Health Portfolio'!F66</f>
        <v>16.079999999999998</v>
      </c>
      <c r="K65" s="4">
        <v>0</v>
      </c>
      <c r="L65" s="4">
        <v>0</v>
      </c>
      <c r="M65" s="4">
        <v>0.86</v>
      </c>
      <c r="N65" s="4">
        <v>0</v>
      </c>
      <c r="O65" s="4">
        <f t="shared" si="6"/>
        <v>16.939999999999998</v>
      </c>
      <c r="P65" s="1"/>
      <c r="Q65" s="1"/>
      <c r="R65" s="1"/>
    </row>
    <row r="66" spans="1:18" x14ac:dyDescent="0.3">
      <c r="A66" s="1" t="s">
        <v>44</v>
      </c>
      <c r="B66" s="4">
        <v>0</v>
      </c>
      <c r="C66" s="4">
        <v>0</v>
      </c>
      <c r="D66" s="4">
        <v>0</v>
      </c>
      <c r="E66" s="4">
        <v>0</v>
      </c>
      <c r="F66" s="4">
        <v>0</v>
      </c>
      <c r="G66" s="4">
        <v>0</v>
      </c>
      <c r="H66" s="4">
        <v>0</v>
      </c>
      <c r="I66" s="4">
        <v>0</v>
      </c>
      <c r="J66" s="4">
        <f>'Health Portfolio'!F67</f>
        <v>2170.31</v>
      </c>
      <c r="K66" s="4">
        <v>0</v>
      </c>
      <c r="L66" s="4">
        <v>0</v>
      </c>
      <c r="M66" s="4">
        <v>42.65</v>
      </c>
      <c r="N66" s="4">
        <v>0</v>
      </c>
      <c r="O66" s="4">
        <f t="shared" si="6"/>
        <v>2212.96</v>
      </c>
      <c r="P66" s="9">
        <f>O66/O67-1</f>
        <v>0.23109103451345159</v>
      </c>
      <c r="Q66" s="6">
        <f>O66/$O$83</f>
        <v>6.583786610293599E-3</v>
      </c>
      <c r="R66" s="14">
        <f>O66-O67</f>
        <v>415.40000000000009</v>
      </c>
    </row>
    <row r="67" spans="1:18" x14ac:dyDescent="0.3">
      <c r="A67" s="1" t="s">
        <v>11</v>
      </c>
      <c r="B67" s="4">
        <v>0</v>
      </c>
      <c r="C67" s="4">
        <v>0</v>
      </c>
      <c r="D67" s="4">
        <v>0</v>
      </c>
      <c r="E67" s="4">
        <v>0</v>
      </c>
      <c r="F67" s="4">
        <v>0</v>
      </c>
      <c r="G67" s="4">
        <v>0</v>
      </c>
      <c r="H67" s="4">
        <v>0</v>
      </c>
      <c r="I67" s="4">
        <v>0</v>
      </c>
      <c r="J67" s="4">
        <f>'Health Portfolio'!F68</f>
        <v>1767.54</v>
      </c>
      <c r="K67" s="4">
        <v>0</v>
      </c>
      <c r="L67" s="4">
        <v>0</v>
      </c>
      <c r="M67" s="4">
        <v>30.02</v>
      </c>
      <c r="N67" s="4">
        <v>0</v>
      </c>
      <c r="O67" s="4">
        <f t="shared" si="6"/>
        <v>1797.56</v>
      </c>
      <c r="P67" s="1"/>
      <c r="Q67" s="1"/>
      <c r="R67" s="1"/>
    </row>
    <row r="68" spans="1:18" x14ac:dyDescent="0.3">
      <c r="A68" s="1" t="s">
        <v>45</v>
      </c>
      <c r="B68" s="4">
        <v>0</v>
      </c>
      <c r="C68" s="4">
        <v>0</v>
      </c>
      <c r="D68" s="4">
        <v>0</v>
      </c>
      <c r="E68" s="4">
        <v>0</v>
      </c>
      <c r="F68" s="4">
        <v>0</v>
      </c>
      <c r="G68" s="4">
        <v>0</v>
      </c>
      <c r="H68" s="4">
        <v>0</v>
      </c>
      <c r="I68" s="4">
        <v>0</v>
      </c>
      <c r="J68" s="4">
        <f>'Health Portfolio'!F69</f>
        <v>43.849999999999994</v>
      </c>
      <c r="K68" s="4">
        <v>0</v>
      </c>
      <c r="L68" s="4">
        <v>0</v>
      </c>
      <c r="M68" s="4">
        <v>0</v>
      </c>
      <c r="N68" s="4">
        <v>0</v>
      </c>
      <c r="O68" s="4">
        <f t="shared" si="6"/>
        <v>43.849999999999994</v>
      </c>
      <c r="P68" s="4">
        <v>0</v>
      </c>
      <c r="Q68" s="6">
        <f>O68/$O$83</f>
        <v>1.3045831956355933E-4</v>
      </c>
      <c r="R68" s="14">
        <f>O68-O69</f>
        <v>43.849999999999994</v>
      </c>
    </row>
    <row r="69" spans="1:18" x14ac:dyDescent="0.3">
      <c r="A69" s="1" t="s">
        <v>11</v>
      </c>
      <c r="B69" s="4">
        <v>0</v>
      </c>
      <c r="C69" s="4">
        <v>0</v>
      </c>
      <c r="D69" s="4">
        <v>0</v>
      </c>
      <c r="E69" s="4">
        <v>0</v>
      </c>
      <c r="F69" s="4">
        <v>0</v>
      </c>
      <c r="G69" s="4">
        <v>0</v>
      </c>
      <c r="H69" s="4">
        <v>0</v>
      </c>
      <c r="I69" s="4">
        <v>0</v>
      </c>
      <c r="J69" s="4">
        <f>'Health Portfolio'!F70</f>
        <v>0</v>
      </c>
      <c r="K69" s="4">
        <v>0</v>
      </c>
      <c r="L69" s="4">
        <v>0</v>
      </c>
      <c r="M69" s="4">
        <v>0</v>
      </c>
      <c r="N69" s="4">
        <v>0</v>
      </c>
      <c r="O69" s="4">
        <f t="shared" si="6"/>
        <v>0</v>
      </c>
      <c r="P69" s="1"/>
      <c r="Q69" s="1"/>
      <c r="R69" s="1"/>
    </row>
    <row r="70" spans="1:18" x14ac:dyDescent="0.3">
      <c r="A70" s="1" t="s">
        <v>46</v>
      </c>
      <c r="B70" s="4">
        <v>0</v>
      </c>
      <c r="C70" s="4">
        <v>0</v>
      </c>
      <c r="D70" s="4">
        <v>0</v>
      </c>
      <c r="E70" s="4">
        <v>0</v>
      </c>
      <c r="F70" s="4">
        <v>0</v>
      </c>
      <c r="G70" s="4">
        <v>0</v>
      </c>
      <c r="H70" s="4">
        <v>0</v>
      </c>
      <c r="I70" s="4">
        <v>0</v>
      </c>
      <c r="J70" s="4">
        <f>'Health Portfolio'!F71</f>
        <v>18435.039999999997</v>
      </c>
      <c r="K70" s="4">
        <v>0</v>
      </c>
      <c r="L70" s="4">
        <v>0</v>
      </c>
      <c r="M70" s="4">
        <v>170.44</v>
      </c>
      <c r="N70" s="4">
        <v>0.05</v>
      </c>
      <c r="O70" s="4">
        <f t="shared" si="6"/>
        <v>18605.529999999995</v>
      </c>
      <c r="P70" s="9">
        <f>O70/O71-1</f>
        <v>0.1130265563382975</v>
      </c>
      <c r="Q70" s="6">
        <f>O70/$O$83</f>
        <v>5.5353390613212997E-2</v>
      </c>
      <c r="R70" s="14">
        <f>O70-O71</f>
        <v>1889.3699999999953</v>
      </c>
    </row>
    <row r="71" spans="1:18" x14ac:dyDescent="0.3">
      <c r="A71" s="1" t="s">
        <v>11</v>
      </c>
      <c r="B71" s="4">
        <v>0</v>
      </c>
      <c r="C71" s="4">
        <v>0</v>
      </c>
      <c r="D71" s="4">
        <v>0</v>
      </c>
      <c r="E71" s="4">
        <v>0</v>
      </c>
      <c r="F71" s="4">
        <v>0</v>
      </c>
      <c r="G71" s="4">
        <v>0</v>
      </c>
      <c r="H71" s="4">
        <v>0</v>
      </c>
      <c r="I71" s="4">
        <v>0</v>
      </c>
      <c r="J71" s="4">
        <f>'Health Portfolio'!F72</f>
        <v>16526.25</v>
      </c>
      <c r="K71" s="4">
        <v>0</v>
      </c>
      <c r="L71" s="4">
        <v>0</v>
      </c>
      <c r="M71" s="4">
        <v>189.74</v>
      </c>
      <c r="N71" s="4">
        <v>0.17</v>
      </c>
      <c r="O71" s="4">
        <f t="shared" si="6"/>
        <v>16716.16</v>
      </c>
      <c r="P71" s="1"/>
      <c r="Q71" s="1"/>
      <c r="R71" s="1"/>
    </row>
    <row r="72" spans="1:18" x14ac:dyDescent="0.3">
      <c r="A72" s="3" t="s">
        <v>47</v>
      </c>
      <c r="B72" s="5">
        <v>0</v>
      </c>
      <c r="C72" s="5">
        <v>0</v>
      </c>
      <c r="D72" s="5">
        <v>0</v>
      </c>
      <c r="E72" s="5">
        <v>0</v>
      </c>
      <c r="F72" s="5">
        <v>0</v>
      </c>
      <c r="G72" s="5">
        <v>0</v>
      </c>
      <c r="H72" s="5">
        <v>0</v>
      </c>
      <c r="I72" s="5">
        <v>0</v>
      </c>
      <c r="J72" s="7">
        <f>J58+J60+J62+J64+J66+J68+J70</f>
        <v>44863.729999999996</v>
      </c>
      <c r="K72" s="5">
        <v>0</v>
      </c>
      <c r="L72" s="5">
        <v>0</v>
      </c>
      <c r="M72" s="7">
        <f>M58+M60+M62+M64+M66+M68+M70</f>
        <v>1002.1599999999999</v>
      </c>
      <c r="N72" s="5">
        <v>0.05</v>
      </c>
      <c r="O72" s="5">
        <f t="shared" ref="O72:O73" si="7">B72+C72+F72+G72+J72+L72+M72+N72</f>
        <v>45865.94</v>
      </c>
      <c r="P72" s="11">
        <f>O72/O73-1</f>
        <v>0.19407911350717533</v>
      </c>
      <c r="Q72" s="12">
        <f>O72/$O$83</f>
        <v>0.13645595114260067</v>
      </c>
      <c r="R72" s="7">
        <f>SUM(R58:R70)</f>
        <v>7454.7999999999956</v>
      </c>
    </row>
    <row r="73" spans="1:18" x14ac:dyDescent="0.3">
      <c r="A73" s="1" t="s">
        <v>37</v>
      </c>
      <c r="B73" s="4">
        <v>0</v>
      </c>
      <c r="C73" s="4">
        <v>0</v>
      </c>
      <c r="D73" s="4">
        <v>0</v>
      </c>
      <c r="E73" s="4">
        <v>0</v>
      </c>
      <c r="F73" s="4">
        <v>0</v>
      </c>
      <c r="G73" s="4">
        <v>0</v>
      </c>
      <c r="H73" s="4">
        <v>0</v>
      </c>
      <c r="I73" s="4">
        <v>0</v>
      </c>
      <c r="J73" s="14">
        <f>J59+J61+J63+J65++J67+J69+J71</f>
        <v>37504.870000000003</v>
      </c>
      <c r="K73" s="4">
        <v>0</v>
      </c>
      <c r="L73" s="4">
        <v>0</v>
      </c>
      <c r="M73" s="14">
        <f>M59+M61+M63+M65++M67+M69+M71</f>
        <v>906.1</v>
      </c>
      <c r="N73" s="4">
        <v>0.17</v>
      </c>
      <c r="O73" s="4">
        <f t="shared" si="7"/>
        <v>38411.14</v>
      </c>
      <c r="P73" s="1"/>
      <c r="Q73" s="1"/>
      <c r="R73" s="1"/>
    </row>
    <row r="74" spans="1:18" x14ac:dyDescent="0.3">
      <c r="A74" s="1" t="s">
        <v>38</v>
      </c>
      <c r="B74" s="4">
        <v>0</v>
      </c>
      <c r="C74" s="4">
        <v>0</v>
      </c>
      <c r="D74" s="4">
        <v>0</v>
      </c>
      <c r="E74" s="4">
        <v>0</v>
      </c>
      <c r="F74" s="4">
        <v>0</v>
      </c>
      <c r="G74" s="4">
        <v>0</v>
      </c>
      <c r="H74" s="4">
        <v>0</v>
      </c>
      <c r="I74" s="4">
        <v>0</v>
      </c>
      <c r="J74" s="9">
        <f>J72/J73-1</f>
        <v>0.19621078542599912</v>
      </c>
      <c r="K74" s="4">
        <v>0</v>
      </c>
      <c r="L74" s="4">
        <v>0</v>
      </c>
      <c r="M74" s="9">
        <f>M72/M73-1</f>
        <v>0.10601478865467362</v>
      </c>
      <c r="N74" s="9">
        <f>N72/N73-1</f>
        <v>-0.70588235294117641</v>
      </c>
      <c r="O74" s="9">
        <f>O72/O73-1</f>
        <v>0.19407911350717533</v>
      </c>
      <c r="P74" s="1"/>
      <c r="Q74" s="1"/>
      <c r="R74" s="1"/>
    </row>
    <row r="75" spans="1:18" x14ac:dyDescent="0.3">
      <c r="A75" s="3" t="s">
        <v>59</v>
      </c>
      <c r="B75" s="4"/>
      <c r="C75" s="4"/>
      <c r="D75" s="4"/>
      <c r="E75" s="4"/>
      <c r="F75" s="4"/>
      <c r="G75" s="4"/>
      <c r="H75" s="4"/>
      <c r="I75" s="4"/>
      <c r="J75" s="1"/>
      <c r="K75" s="4"/>
      <c r="L75" s="4"/>
      <c r="M75" s="1"/>
      <c r="N75" s="1"/>
      <c r="O75" s="1"/>
      <c r="P75" s="1"/>
      <c r="Q75" s="1"/>
      <c r="R75" s="1"/>
    </row>
    <row r="76" spans="1:18" x14ac:dyDescent="0.3">
      <c r="A76" s="1" t="s">
        <v>60</v>
      </c>
      <c r="B76" s="4">
        <v>0</v>
      </c>
      <c r="C76" s="4">
        <v>0</v>
      </c>
      <c r="D76" s="4">
        <v>0</v>
      </c>
      <c r="E76" s="4">
        <v>0</v>
      </c>
      <c r="F76" s="4">
        <v>0</v>
      </c>
      <c r="G76" s="4">
        <v>0</v>
      </c>
      <c r="H76" s="4">
        <v>0</v>
      </c>
      <c r="I76" s="4">
        <v>0</v>
      </c>
      <c r="J76" s="4">
        <v>0</v>
      </c>
      <c r="K76" s="4">
        <v>0</v>
      </c>
      <c r="L76" s="4">
        <v>0</v>
      </c>
      <c r="M76" s="4">
        <v>0</v>
      </c>
      <c r="N76" s="4">
        <f>'Miscellaneous portfolio'!E58</f>
        <v>10279.99</v>
      </c>
      <c r="O76" s="4">
        <f t="shared" ref="O76:O79" si="8">B76+C76+F76+G76+J76+L76+M76+N76</f>
        <v>10279.99</v>
      </c>
      <c r="P76" s="9">
        <f>O76/O77-1</f>
        <v>5.5639874473206508E-2</v>
      </c>
      <c r="Q76" s="6">
        <f>O76/$O$83</f>
        <v>3.0584041517222223E-2</v>
      </c>
      <c r="R76" s="14">
        <f>O76-O77</f>
        <v>541.82999999999993</v>
      </c>
    </row>
    <row r="77" spans="1:18" x14ac:dyDescent="0.3">
      <c r="A77" s="1" t="s">
        <v>11</v>
      </c>
      <c r="B77" s="4">
        <v>0</v>
      </c>
      <c r="C77" s="4">
        <v>0</v>
      </c>
      <c r="D77" s="4">
        <v>0</v>
      </c>
      <c r="E77" s="4">
        <v>0</v>
      </c>
      <c r="F77" s="4">
        <v>0</v>
      </c>
      <c r="G77" s="4">
        <v>0</v>
      </c>
      <c r="H77" s="4">
        <v>0</v>
      </c>
      <c r="I77" s="4">
        <v>0</v>
      </c>
      <c r="J77" s="4">
        <v>0</v>
      </c>
      <c r="K77" s="4">
        <v>0</v>
      </c>
      <c r="L77" s="4">
        <v>0</v>
      </c>
      <c r="M77" s="4">
        <v>0</v>
      </c>
      <c r="N77" s="4">
        <f>'Miscellaneous portfolio'!E59</f>
        <v>9738.16</v>
      </c>
      <c r="O77" s="4">
        <f t="shared" si="8"/>
        <v>9738.16</v>
      </c>
      <c r="P77" s="1"/>
      <c r="Q77" s="1"/>
      <c r="R77" s="1"/>
    </row>
    <row r="78" spans="1:18" x14ac:dyDescent="0.3">
      <c r="A78" s="1" t="s">
        <v>61</v>
      </c>
      <c r="B78" s="4">
        <v>0</v>
      </c>
      <c r="C78" s="4">
        <v>0</v>
      </c>
      <c r="D78" s="4">
        <v>0</v>
      </c>
      <c r="E78" s="4">
        <v>0</v>
      </c>
      <c r="F78" s="4">
        <v>0</v>
      </c>
      <c r="G78" s="4">
        <v>0</v>
      </c>
      <c r="H78" s="4">
        <v>0</v>
      </c>
      <c r="I78" s="4">
        <v>0</v>
      </c>
      <c r="J78" s="4">
        <v>0</v>
      </c>
      <c r="K78" s="4">
        <v>0</v>
      </c>
      <c r="L78" s="4">
        <v>0</v>
      </c>
      <c r="M78" s="4">
        <v>0</v>
      </c>
      <c r="N78" s="4">
        <f>'Miscellaneous portfolio'!E60</f>
        <v>1460.08</v>
      </c>
      <c r="O78" s="4">
        <f t="shared" si="8"/>
        <v>1460.08</v>
      </c>
      <c r="P78" s="9">
        <f>O78/O79-1</f>
        <v>6.8442428012147394E-2</v>
      </c>
      <c r="Q78" s="6">
        <f>O78/$O$83</f>
        <v>4.343890153440404E-3</v>
      </c>
      <c r="R78" s="14">
        <f>O78-O79</f>
        <v>93.529999999999973</v>
      </c>
    </row>
    <row r="79" spans="1:18" x14ac:dyDescent="0.3">
      <c r="A79" s="1" t="s">
        <v>11</v>
      </c>
      <c r="B79" s="4">
        <v>0</v>
      </c>
      <c r="C79" s="4">
        <v>0</v>
      </c>
      <c r="D79" s="4">
        <v>0</v>
      </c>
      <c r="E79" s="4">
        <v>0</v>
      </c>
      <c r="F79" s="4">
        <v>0</v>
      </c>
      <c r="G79" s="4">
        <v>0</v>
      </c>
      <c r="H79" s="4">
        <v>0</v>
      </c>
      <c r="I79" s="4">
        <v>0</v>
      </c>
      <c r="J79" s="4">
        <v>0</v>
      </c>
      <c r="K79" s="4">
        <v>0</v>
      </c>
      <c r="L79" s="4">
        <v>0</v>
      </c>
      <c r="M79" s="4">
        <v>0</v>
      </c>
      <c r="N79" s="4">
        <f>'Miscellaneous portfolio'!E61</f>
        <v>1366.55</v>
      </c>
      <c r="O79" s="4">
        <f t="shared" si="8"/>
        <v>1366.55</v>
      </c>
      <c r="P79" s="1"/>
      <c r="Q79" s="1"/>
      <c r="R79" s="1"/>
    </row>
    <row r="80" spans="1:18" x14ac:dyDescent="0.3">
      <c r="A80" s="3" t="s">
        <v>62</v>
      </c>
      <c r="B80" s="5">
        <v>0</v>
      </c>
      <c r="C80" s="5">
        <v>0</v>
      </c>
      <c r="D80" s="5">
        <v>0</v>
      </c>
      <c r="E80" s="5">
        <v>0</v>
      </c>
      <c r="F80" s="5">
        <v>0</v>
      </c>
      <c r="G80" s="5">
        <v>0</v>
      </c>
      <c r="H80" s="5">
        <v>0</v>
      </c>
      <c r="I80" s="5">
        <v>0</v>
      </c>
      <c r="J80" s="5">
        <v>0</v>
      </c>
      <c r="K80" s="5">
        <v>0</v>
      </c>
      <c r="L80" s="5">
        <v>0</v>
      </c>
      <c r="M80" s="5">
        <v>0</v>
      </c>
      <c r="N80" s="7">
        <f>N78+N76</f>
        <v>11740.07</v>
      </c>
      <c r="O80" s="7">
        <f>O78+O76</f>
        <v>11740.07</v>
      </c>
      <c r="P80" s="11">
        <f>O80/O81-1</f>
        <v>5.7215361769915596E-2</v>
      </c>
      <c r="Q80" s="12">
        <f>O80/$O$83</f>
        <v>3.4927931670662625E-2</v>
      </c>
      <c r="R80" s="7">
        <f>R78+R76</f>
        <v>635.3599999999999</v>
      </c>
    </row>
    <row r="81" spans="1:18" x14ac:dyDescent="0.3">
      <c r="A81" s="1" t="s">
        <v>37</v>
      </c>
      <c r="B81" s="4">
        <v>0</v>
      </c>
      <c r="C81" s="4">
        <v>0</v>
      </c>
      <c r="D81" s="4">
        <v>0</v>
      </c>
      <c r="E81" s="4">
        <v>0</v>
      </c>
      <c r="F81" s="4">
        <v>0</v>
      </c>
      <c r="G81" s="4">
        <v>0</v>
      </c>
      <c r="H81" s="4">
        <v>0</v>
      </c>
      <c r="I81" s="4">
        <v>0</v>
      </c>
      <c r="J81" s="4">
        <v>0</v>
      </c>
      <c r="K81" s="4">
        <v>0</v>
      </c>
      <c r="L81" s="4">
        <v>0</v>
      </c>
      <c r="M81" s="4">
        <v>0</v>
      </c>
      <c r="N81" s="14">
        <f>N79+N77</f>
        <v>11104.71</v>
      </c>
      <c r="O81" s="14">
        <f>O79+O77</f>
        <v>11104.71</v>
      </c>
      <c r="P81" s="1"/>
      <c r="Q81" s="1"/>
      <c r="R81" s="1"/>
    </row>
    <row r="82" spans="1:18" x14ac:dyDescent="0.3">
      <c r="A82" s="1" t="s">
        <v>38</v>
      </c>
      <c r="B82" s="4">
        <v>0</v>
      </c>
      <c r="C82" s="4">
        <v>0</v>
      </c>
      <c r="D82" s="4">
        <v>0</v>
      </c>
      <c r="E82" s="4">
        <v>0</v>
      </c>
      <c r="F82" s="4">
        <v>0</v>
      </c>
      <c r="G82" s="4">
        <v>0</v>
      </c>
      <c r="H82" s="4">
        <v>0</v>
      </c>
      <c r="I82" s="4">
        <v>0</v>
      </c>
      <c r="J82" s="1">
        <v>19.62</v>
      </c>
      <c r="K82" s="4">
        <v>0</v>
      </c>
      <c r="L82" s="4">
        <v>0</v>
      </c>
      <c r="M82" s="1">
        <v>10.6</v>
      </c>
      <c r="N82" s="1">
        <v>-70.59</v>
      </c>
      <c r="O82" s="1">
        <v>19.41</v>
      </c>
      <c r="P82" s="1"/>
      <c r="Q82" s="1"/>
      <c r="R82" s="1"/>
    </row>
    <row r="83" spans="1:18" x14ac:dyDescent="0.3">
      <c r="A83" s="3" t="s">
        <v>48</v>
      </c>
      <c r="B83" s="7">
        <f>B54+B72+B80</f>
        <v>27523.789999999997</v>
      </c>
      <c r="C83" s="7">
        <f t="shared" ref="C83:O83" si="9">C54+C72+C80</f>
        <v>5819.52</v>
      </c>
      <c r="D83" s="7">
        <f t="shared" si="9"/>
        <v>4283.8899999999994</v>
      </c>
      <c r="E83" s="7">
        <f t="shared" si="9"/>
        <v>1535.6299999999999</v>
      </c>
      <c r="F83" s="7">
        <f t="shared" si="9"/>
        <v>6801.4500000000007</v>
      </c>
      <c r="G83" s="7">
        <f t="shared" si="9"/>
        <v>108216.08</v>
      </c>
      <c r="H83" s="7">
        <f t="shared" si="9"/>
        <v>43988.170000000013</v>
      </c>
      <c r="I83" s="7">
        <f t="shared" si="9"/>
        <v>64227.910000000011</v>
      </c>
      <c r="J83" s="7">
        <f t="shared" si="9"/>
        <v>137144.46</v>
      </c>
      <c r="K83" s="7">
        <f t="shared" si="9"/>
        <v>1089.27</v>
      </c>
      <c r="L83" s="7">
        <f t="shared" si="9"/>
        <v>5993.32</v>
      </c>
      <c r="M83" s="7">
        <f t="shared" si="9"/>
        <v>11603.739999999998</v>
      </c>
      <c r="N83" s="7">
        <f>N54+N72+N80</f>
        <v>31931.049999999996</v>
      </c>
      <c r="O83" s="7">
        <f t="shared" si="9"/>
        <v>336122.68</v>
      </c>
      <c r="P83" s="11">
        <f>O83/O84-1</f>
        <v>9.2510973696379395E-2</v>
      </c>
      <c r="Q83" s="12">
        <f>O83/$O$83</f>
        <v>1</v>
      </c>
      <c r="R83" s="7">
        <f>R80+R72+R54</f>
        <v>28461.98999999998</v>
      </c>
    </row>
    <row r="84" spans="1:18" x14ac:dyDescent="0.3">
      <c r="A84" s="1" t="s">
        <v>37</v>
      </c>
      <c r="B84" s="14">
        <f>B55+B73+B81</f>
        <v>24265.329999999998</v>
      </c>
      <c r="C84" s="14">
        <f t="shared" ref="C84:O84" si="10">C55+C73+C81</f>
        <v>5503.94</v>
      </c>
      <c r="D84" s="14">
        <f t="shared" si="10"/>
        <v>3940.24</v>
      </c>
      <c r="E84" s="14">
        <f t="shared" si="10"/>
        <v>1563.7</v>
      </c>
      <c r="F84" s="14">
        <f t="shared" si="10"/>
        <v>6015.32</v>
      </c>
      <c r="G84" s="14">
        <f t="shared" si="10"/>
        <v>99093.470000000016</v>
      </c>
      <c r="H84" s="14">
        <f t="shared" si="10"/>
        <v>40353.489999999991</v>
      </c>
      <c r="I84" s="14">
        <f t="shared" si="10"/>
        <v>58739.98</v>
      </c>
      <c r="J84" s="14">
        <f t="shared" si="10"/>
        <v>118857.63</v>
      </c>
      <c r="K84" s="14">
        <f t="shared" si="10"/>
        <v>1097.8499999999999</v>
      </c>
      <c r="L84" s="14">
        <f t="shared" si="10"/>
        <v>5468.5099999999993</v>
      </c>
      <c r="M84" s="14">
        <f t="shared" si="10"/>
        <v>8594.9599999999991</v>
      </c>
      <c r="N84" s="14">
        <f t="shared" si="10"/>
        <v>38763.68</v>
      </c>
      <c r="O84" s="14">
        <f t="shared" si="10"/>
        <v>307660.69000000006</v>
      </c>
      <c r="P84" s="1"/>
      <c r="Q84" s="1"/>
      <c r="R84" s="1"/>
    </row>
    <row r="85" spans="1:18" x14ac:dyDescent="0.3">
      <c r="A85" s="1" t="s">
        <v>38</v>
      </c>
      <c r="B85" s="11">
        <f>B83/B84-1</f>
        <v>0.13428459452230812</v>
      </c>
      <c r="C85" s="11">
        <f t="shared" ref="C85:O85" si="11">C83/C84-1</f>
        <v>5.7337107599283677E-2</v>
      </c>
      <c r="D85" s="11">
        <f t="shared" si="11"/>
        <v>8.7215499563478183E-2</v>
      </c>
      <c r="E85" s="11">
        <f t="shared" si="11"/>
        <v>-1.7951013621538725E-2</v>
      </c>
      <c r="F85" s="11">
        <f t="shared" si="11"/>
        <v>0.13068797669949417</v>
      </c>
      <c r="G85" s="11">
        <f t="shared" si="11"/>
        <v>9.2060657478237218E-2</v>
      </c>
      <c r="H85" s="11">
        <f t="shared" si="11"/>
        <v>9.007101987956978E-2</v>
      </c>
      <c r="I85" s="11">
        <f t="shared" si="11"/>
        <v>9.3427508827888639E-2</v>
      </c>
      <c r="J85" s="11">
        <f t="shared" si="11"/>
        <v>0.15385491028215847</v>
      </c>
      <c r="K85" s="11">
        <f t="shared" si="11"/>
        <v>-7.8152753108347017E-3</v>
      </c>
      <c r="L85" s="11">
        <f t="shared" si="11"/>
        <v>9.5969468831546445E-2</v>
      </c>
      <c r="M85" s="11">
        <f t="shared" si="11"/>
        <v>0.35006329290654037</v>
      </c>
      <c r="N85" s="11">
        <f t="shared" si="11"/>
        <v>-0.17626370870877084</v>
      </c>
      <c r="O85" s="11">
        <f t="shared" si="11"/>
        <v>9.2510973696379395E-2</v>
      </c>
      <c r="P85" s="1"/>
      <c r="Q85" s="1"/>
      <c r="R85" s="1"/>
    </row>
    <row r="86" spans="1:18" x14ac:dyDescent="0.3">
      <c r="A86" s="1" t="s">
        <v>49</v>
      </c>
      <c r="B86" s="8">
        <f>B83/$O$83</f>
        <v>8.1886143475947526E-2</v>
      </c>
      <c r="C86" s="8">
        <f t="shared" ref="C86:N86" si="12">C83/$O$83</f>
        <v>1.7313678446214936E-2</v>
      </c>
      <c r="D86" s="8">
        <f t="shared" si="12"/>
        <v>1.2745019169786459E-2</v>
      </c>
      <c r="E86" s="8">
        <f t="shared" si="12"/>
        <v>4.5686592764284748E-3</v>
      </c>
      <c r="F86" s="8">
        <f t="shared" si="12"/>
        <v>2.0235022522133887E-2</v>
      </c>
      <c r="G86" s="8">
        <f t="shared" si="12"/>
        <v>0.32195411508678917</v>
      </c>
      <c r="H86" s="8">
        <f t="shared" si="12"/>
        <v>0.13086938971211348</v>
      </c>
      <c r="I86" s="8">
        <f t="shared" si="12"/>
        <v>0.19108472537467575</v>
      </c>
      <c r="J86" s="8">
        <f t="shared" si="12"/>
        <v>0.40801906018362105</v>
      </c>
      <c r="K86" s="8">
        <f t="shared" si="12"/>
        <v>3.2406917617103376E-3</v>
      </c>
      <c r="L86" s="8">
        <f t="shared" si="12"/>
        <v>1.7830751557734812E-2</v>
      </c>
      <c r="M86" s="8">
        <f t="shared" si="12"/>
        <v>3.452233571385304E-2</v>
      </c>
      <c r="N86" s="8">
        <f t="shared" si="12"/>
        <v>9.4998201251995248E-2</v>
      </c>
      <c r="O86" s="26">
        <f>B86+C86+F86+G86+J86+K86+L86+M86+N86</f>
        <v>1</v>
      </c>
      <c r="P86" s="16"/>
      <c r="Q86" s="1"/>
      <c r="R86" s="1"/>
    </row>
    <row r="87" spans="1:18" x14ac:dyDescent="0.3">
      <c r="A87" s="1" t="s">
        <v>50</v>
      </c>
      <c r="B87" s="8">
        <f>B84/$O$84</f>
        <v>7.8870427027905296E-2</v>
      </c>
      <c r="C87" s="8">
        <f t="shared" ref="C87:N87" si="13">C84/$O$84</f>
        <v>1.7889643295020883E-2</v>
      </c>
      <c r="D87" s="8">
        <f t="shared" si="13"/>
        <v>1.2807096025169802E-2</v>
      </c>
      <c r="E87" s="8">
        <f t="shared" si="13"/>
        <v>5.0825472698510805E-3</v>
      </c>
      <c r="F87" s="8">
        <f t="shared" si="13"/>
        <v>1.9551799093995396E-2</v>
      </c>
      <c r="G87" s="8">
        <f t="shared" si="13"/>
        <v>0.32208687434199018</v>
      </c>
      <c r="H87" s="8">
        <f t="shared" si="13"/>
        <v>0.13116232041213968</v>
      </c>
      <c r="I87" s="8">
        <f t="shared" si="13"/>
        <v>0.19092455392985042</v>
      </c>
      <c r="J87" s="8">
        <f t="shared" si="13"/>
        <v>0.38632699549623967</v>
      </c>
      <c r="K87" s="8">
        <f t="shared" si="13"/>
        <v>3.5683791777233538E-3</v>
      </c>
      <c r="L87" s="8">
        <f t="shared" si="13"/>
        <v>1.7774483961535671E-2</v>
      </c>
      <c r="M87" s="8">
        <f t="shared" si="13"/>
        <v>2.7936490683941446E-2</v>
      </c>
      <c r="N87" s="8">
        <f t="shared" si="13"/>
        <v>0.12599490692164797</v>
      </c>
      <c r="O87" s="26">
        <f>B87+C87+F87+G87+J87+K87+L87+M87+N87</f>
        <v>0.99999999999999989</v>
      </c>
      <c r="P87" s="1"/>
      <c r="Q87" s="1"/>
      <c r="R87" s="1"/>
    </row>
    <row r="89" spans="1:18" ht="48" customHeight="1" x14ac:dyDescent="0.3">
      <c r="A89" s="18" t="s">
        <v>76</v>
      </c>
      <c r="B89" s="18"/>
      <c r="C89" s="18"/>
      <c r="D89" s="18"/>
      <c r="E89" s="18"/>
      <c r="F89" s="18"/>
      <c r="G89" s="18"/>
      <c r="H89" s="18"/>
      <c r="I89" s="18"/>
      <c r="J89" s="18"/>
      <c r="K89" s="18"/>
      <c r="L89" s="18"/>
      <c r="M89" s="18"/>
      <c r="N89" s="18"/>
      <c r="O89" s="18"/>
      <c r="P89" s="18"/>
      <c r="Q89" s="18"/>
      <c r="R89" s="18"/>
    </row>
    <row r="93" spans="1:18" ht="30.6" customHeight="1" x14ac:dyDescent="0.3">
      <c r="M93" s="1" t="s">
        <v>80</v>
      </c>
      <c r="N93" s="19" t="s">
        <v>81</v>
      </c>
      <c r="O93" s="20"/>
      <c r="P93" s="14">
        <f>O83</f>
        <v>336122.68</v>
      </c>
    </row>
    <row r="94" spans="1:18" ht="46.2" customHeight="1" x14ac:dyDescent="0.3">
      <c r="M94" s="1"/>
      <c r="N94" s="21" t="s">
        <v>82</v>
      </c>
      <c r="O94" s="21"/>
      <c r="P94" s="4">
        <v>12986.54</v>
      </c>
    </row>
    <row r="95" spans="1:18" x14ac:dyDescent="0.3">
      <c r="M95" s="1"/>
      <c r="N95" s="21"/>
      <c r="O95" s="21"/>
      <c r="P95" s="1"/>
    </row>
    <row r="96" spans="1:18" x14ac:dyDescent="0.3">
      <c r="M96" s="1" t="s">
        <v>80</v>
      </c>
      <c r="N96" s="1" t="s">
        <v>78</v>
      </c>
      <c r="O96" s="1"/>
      <c r="P96" s="14">
        <f>P94+P93</f>
        <v>349109.22</v>
      </c>
    </row>
    <row r="97" spans="13:16" x14ac:dyDescent="0.3">
      <c r="M97" s="1" t="s">
        <v>77</v>
      </c>
      <c r="N97" s="1" t="s">
        <v>78</v>
      </c>
      <c r="O97" s="1"/>
      <c r="P97" s="4">
        <v>314647.92</v>
      </c>
    </row>
    <row r="98" spans="13:16" x14ac:dyDescent="0.3">
      <c r="M98" s="1"/>
      <c r="N98" s="3" t="s">
        <v>79</v>
      </c>
      <c r="O98" s="3"/>
      <c r="P98" s="11">
        <f>P96/P97-1</f>
        <v>0.10952336821422493</v>
      </c>
    </row>
  </sheetData>
  <mergeCells count="5">
    <mergeCell ref="A1:R1"/>
    <mergeCell ref="A89:R89"/>
    <mergeCell ref="N93:O93"/>
    <mergeCell ref="N94:O94"/>
    <mergeCell ref="N95:O9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Skandan S</cp:lastModifiedBy>
  <dcterms:created xsi:type="dcterms:W3CDTF">2026-04-16T14:29:23Z</dcterms:created>
  <dcterms:modified xsi:type="dcterms:W3CDTF">2026-04-20T07:12:25Z</dcterms:modified>
</cp:coreProperties>
</file>