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ad\Desktop\"/>
    </mc:Choice>
  </mc:AlternateContent>
  <xr:revisionPtr revIDLastSave="0" documentId="8_{29B260F6-B49F-42F0-BF78-AEFF21B54101}" xr6:coauthVersionLast="47" xr6:coauthVersionMax="47" xr10:uidLastSave="{00000000-0000-0000-0000-000000000000}"/>
  <bookViews>
    <workbookView xWindow="-108" yWindow="-108" windowWidth="23256" windowHeight="12456" tabRatio="588" activeTab="2" xr2:uid="{00000000-000D-0000-FFFF-FFFF00000000}"/>
  </bookViews>
  <sheets>
    <sheet name="Health Portfolio-MAR 21" sheetId="9" r:id="rId1"/>
    <sheet name="Miscellaneous portfolio-MAR 21" sheetId="10" r:id="rId2"/>
    <sheet name="Segmentwise Report MARCH 2021" sheetId="11" r:id="rId3"/>
  </sheets>
  <definedNames>
    <definedName name="_xlnm.Print_Area" localSheetId="1">'Miscellaneous portfolio-MAR 21'!$A$1:$H$70</definedName>
    <definedName name="_xlnm.Print_Titles" localSheetId="0">'Health Portfolio-MAR 21'!$3:$3</definedName>
    <definedName name="_xlnm.Print_Titles" localSheetId="1">'Miscellaneous portfolio-MAR 21'!$4:$4</definedName>
    <definedName name="_xlnm.Print_Titles" localSheetId="2">'Segmentwise Report MARCH 2021'!$3:$3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1" l="1"/>
  <c r="O24" i="11"/>
  <c r="O18" i="11"/>
  <c r="O16" i="11"/>
  <c r="O12" i="11"/>
  <c r="O8" i="11"/>
  <c r="O14" i="11"/>
  <c r="O20" i="11"/>
  <c r="O10" i="11"/>
  <c r="O22" i="11"/>
  <c r="O5" i="11"/>
  <c r="O6" i="11"/>
  <c r="O7" i="11"/>
  <c r="O9" i="11"/>
  <c r="O11" i="11"/>
  <c r="O13" i="11"/>
  <c r="O15" i="11"/>
  <c r="O17" i="11"/>
  <c r="O19" i="11"/>
  <c r="O21" i="11"/>
  <c r="O23" i="11"/>
  <c r="O25" i="11"/>
  <c r="N81" i="11" l="1"/>
  <c r="N82" i="11"/>
  <c r="D74" i="9" l="1"/>
  <c r="E62" i="10"/>
  <c r="E61" i="10"/>
  <c r="E60" i="10"/>
  <c r="E59" i="10"/>
  <c r="N73" i="11" l="1"/>
  <c r="F47" i="9"/>
  <c r="F48" i="9"/>
  <c r="G47" i="9" l="1"/>
  <c r="O80" i="11"/>
  <c r="O79" i="11"/>
  <c r="O78" i="11"/>
  <c r="O77" i="11"/>
  <c r="F5" i="9" l="1"/>
  <c r="F6" i="9"/>
  <c r="I5" i="9" l="1"/>
  <c r="O41" i="11"/>
  <c r="E29" i="10" l="1"/>
  <c r="E30" i="10"/>
  <c r="F53" i="9"/>
  <c r="F54" i="9"/>
  <c r="G53" i="9" l="1"/>
  <c r="I53" i="9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C81" i="11"/>
  <c r="D81" i="11"/>
  <c r="E81" i="11"/>
  <c r="F81" i="11"/>
  <c r="G81" i="11"/>
  <c r="H81" i="11"/>
  <c r="I81" i="11"/>
  <c r="J81" i="11"/>
  <c r="K81" i="11"/>
  <c r="L81" i="11"/>
  <c r="M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J57" i="11" l="1"/>
  <c r="E57" i="11"/>
  <c r="K57" i="1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G5" i="9" l="1"/>
  <c r="R15" i="11" l="1"/>
  <c r="P15" i="11"/>
  <c r="I15" i="9" l="1"/>
  <c r="G15" i="9"/>
  <c r="R5" i="11" l="1"/>
  <c r="P5" i="11"/>
  <c r="O29" i="11"/>
  <c r="O45" i="11"/>
  <c r="O49" i="11"/>
  <c r="O53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P7" i="11" l="1"/>
  <c r="R7" i="11"/>
  <c r="N56" i="11"/>
  <c r="N55" i="11"/>
  <c r="N84" i="11" s="1"/>
  <c r="O56" i="11"/>
  <c r="O85" i="11" s="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<sst xmlns="http://schemas.openxmlformats.org/spreadsheetml/2006/main" count="273" uniqueCount="83">
  <si>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</si>
  <si>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</si>
  <si>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</si>
  <si>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</si>
  <si>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</si>
  <si>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</si>
  <si>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</si>
  <si>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</si>
  <si>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</si>
  <si>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</si>
  <si>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</si>
  <si>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</si>
  <si>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</si>
  <si>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</si>
  <si>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</si>
  <si>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</si>
  <si>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</si>
  <si>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</si>
  <si>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</si>
  <si>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</si>
  <si>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</si>
  <si>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</si>
  <si>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</si>
  <si>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</si>
  <si>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</si>
  <si>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</si>
  <si>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</si>
  <si>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</si>
  <si>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</si>
  <si>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</si>
  <si>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</si>
  <si>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</si>
  <si>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</si>
  <si>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</si>
  <si>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</si>
  <si>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</si>
  <si>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</si>
  <si>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</si>
  <si>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</si>
  <si>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</si>
  <si>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</si>
  <si>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</si>
  <si>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</si>
  <si>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</si>
  <si>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</si>
  <si>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</si>
  <si>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</si>
  <si>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</si>
  <si>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</si>
  <si>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</si>
  <si>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</si>
  <si>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</si>
  <si>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</si>
  <si>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</si>
  <si>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</si>
  <si>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</si>
  <si>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</si>
  <si>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</si>
  <si>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</si>
  <si>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</si>
  <si>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</si>
  <si>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</si>
  <si>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</si>
  <si>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</si>
  <si>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</si>
  <si>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</si>
  <si>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</si>
  <si>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</si>
  <si>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</si>
  <si>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 xml:space="preserve">Acko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</si>
  <si>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</si>
  <si>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</si>
  <si>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</si>
  <si>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</si>
  <si>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</si>
  <si>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</si>
  <si>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</si>
  <si>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</si>
  <si>
    <t>* Navi General Insurance Limited (Formerly known as DHFL General Insurance Limited)</t>
  </si>
  <si>
    <t>NAVI General*</t>
  </si>
  <si>
    <t>Care Insurance</t>
  </si>
  <si>
    <t>GROSS DIRECT PREMIUM INCOME UNDERWRITTEN BY NON-LIFE INSURERS WITHIN INDIA  (SEGMENT WISE) : UPTO THE MONTH MARCH 2021 (PROVISIONAL &amp; UNAUDITED) IN FY 2020-21 (Rs. In Crs.)</t>
  </si>
  <si>
    <t>GROSS DIRECT PREMIUM INCOME UNDERWRITTEN BY NON-LIFE INSURERS WITHIN INDIA  (SEGMENT WISE) : UPTO THE MONTH March 2021 (PROVISIONAL &amp; UNAUDITED) IN FY 2020-21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</si>
</sst>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5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4"/>
  <sheetViews>
    <sheetView zoomScale="70" zoomScaleNormal="70" workbookViewId="0">
      <pane ySplit="3" topLeftCell="A4" activePane="bottomLeft" state="frozen"/>
      <selection pane="bottomLeft" activeCell="M49" sqref="M49"/>
    </sheetView>
  </sheetViews>
  <sheetFormatPr defaultColWidth="20.5546875" defaultRowHeight="51" customHeight="1" x14ac:dyDescent="0.4"/>
  <cols>
    <col min="1" max="1" width="43.6640625" style="2" customWidth="1"/>
    <col min="2" max="9" width="16.6640625" style="2" customWidth="1"/>
    <col min="10" max="16384" width="20.5546875" style="2"/>
  </cols>
  <sheetData>
    <row r="1" spans="1:18" ht="24.9" customHeight="1" x14ac:dyDescent="0.4">
      <c r="A1" s="405" t="s">
        <v>82</v>
      </c>
      <c r="B1" s="406"/>
      <c r="C1" s="406"/>
      <c r="D1" s="406"/>
      <c r="E1" s="406"/>
      <c r="F1" s="406"/>
      <c r="G1" s="406"/>
      <c r="H1" s="406"/>
      <c r="I1" s="407"/>
      <c r="J1" s="1"/>
      <c r="K1" s="1"/>
      <c r="L1" s="1"/>
      <c r="M1" s="1"/>
      <c r="N1" s="1"/>
      <c r="O1" s="1"/>
      <c r="P1" s="1"/>
      <c r="Q1" s="1"/>
      <c r="R1" s="1"/>
    </row>
    <row r="2" spans="1:18" ht="24.9" customHeight="1" thickBot="1" x14ac:dyDescent="0.45">
      <c r="A2" s="408"/>
      <c r="B2" s="409"/>
      <c r="C2" s="409"/>
      <c r="D2" s="409"/>
      <c r="E2" s="409"/>
      <c r="F2" s="409"/>
      <c r="G2" s="409"/>
      <c r="H2" s="409"/>
      <c r="I2" s="410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5">
      <c r="A3" s="4"/>
      <c r="B3" s="5" t="s">
        <v>46</v>
      </c>
      <c r="C3" s="5" t="s">
        <v>47</v>
      </c>
      <c r="D3" s="5" t="s">
        <v>48</v>
      </c>
      <c r="E3" s="5" t="s">
        <v>49</v>
      </c>
      <c r="F3" s="6" t="s">
        <v>67</v>
      </c>
      <c r="G3" s="7" t="s">
        <v>13</v>
      </c>
      <c r="H3" s="8" t="s">
        <v>14</v>
      </c>
      <c r="I3" s="9" t="s">
        <v>15</v>
      </c>
    </row>
    <row r="4" spans="1:18" ht="24.9" customHeight="1" x14ac:dyDescent="0.4">
      <c r="A4" s="10" t="s">
        <v>59</v>
      </c>
      <c r="B4" s="11"/>
      <c r="C4" s="11"/>
      <c r="D4" s="11"/>
      <c r="E4" s="11"/>
      <c r="F4" s="11"/>
      <c r="G4" s="12"/>
      <c r="H4" s="12"/>
      <c r="I4" s="11"/>
    </row>
    <row r="5" spans="1:18" ht="24.9" customHeight="1" thickBot="1" x14ac:dyDescent="0.45">
      <c r="A5" s="13" t="s">
        <v>69</v>
      </c>
      <c r="B5" s="14">
        <v>0.36</v>
      </c>
      <c r="C5" s="15">
        <v>117.63</v>
      </c>
      <c r="D5" s="15">
        <v>0</v>
      </c>
      <c r="E5" s="15">
        <v>0.27</v>
      </c>
      <c r="F5" s="14">
        <f>B5+C5+D5+E5</f>
        <v>118.25999999999999</v>
      </c>
      <c r="G5" s="16">
        <f>(F5-F6)/F6</f>
        <v>0.23380281690140842</v>
      </c>
      <c r="H5" s="17">
        <f>F5/$F$76</f>
        <v>2.0190369265566353E-3</v>
      </c>
      <c r="I5" s="18">
        <f>F5-F6</f>
        <v>22.409999999999997</v>
      </c>
    </row>
    <row r="6" spans="1:18" ht="24.9" customHeight="1" thickBot="1" x14ac:dyDescent="0.45">
      <c r="A6" s="19" t="s">
        <v>33</v>
      </c>
      <c r="B6" s="20">
        <v>0</v>
      </c>
      <c r="C6" s="21">
        <v>95.83</v>
      </c>
      <c r="D6" s="22">
        <v>0</v>
      </c>
      <c r="E6" s="21">
        <v>0.02</v>
      </c>
      <c r="F6" s="20">
        <f t="shared" ref="F6:F40" si="0">B6+C6+D6+E6</f>
        <v>95.85</v>
      </c>
      <c r="G6" s="23"/>
      <c r="H6" s="24"/>
      <c r="I6" s="19"/>
    </row>
    <row r="7" spans="1:18" ht="24.9" customHeight="1" thickBot="1" x14ac:dyDescent="0.45">
      <c r="A7" s="25" t="s">
        <v>19</v>
      </c>
      <c r="B7" s="26">
        <v>803.51</v>
      </c>
      <c r="C7" s="26">
        <v>1126.98</v>
      </c>
      <c r="D7" s="26">
        <v>144.11000000000001</v>
      </c>
      <c r="E7" s="27">
        <v>25.56</v>
      </c>
      <c r="F7" s="28">
        <f>B7+C7+D7+E7</f>
        <v>2100.16</v>
      </c>
      <c r="G7" s="29">
        <f>(F7-F8)/F8</f>
        <v>-4.6023584134309722E-2</v>
      </c>
      <c r="H7" s="29">
        <f>F7/$F$76</f>
        <v>3.5855746589524631E-2</v>
      </c>
      <c r="I7" s="30">
        <f>F7-F8</f>
        <v>-101.32000000000016</v>
      </c>
    </row>
    <row r="8" spans="1:18" ht="24.9" customHeight="1" thickBot="1" x14ac:dyDescent="0.45">
      <c r="A8" s="31" t="s">
        <v>16</v>
      </c>
      <c r="B8" s="32">
        <v>692.03</v>
      </c>
      <c r="C8" s="32">
        <v>1155.21</v>
      </c>
      <c r="D8" s="33">
        <v>239.62</v>
      </c>
      <c r="E8" s="34">
        <v>114.62</v>
      </c>
      <c r="F8" s="35">
        <f t="shared" si="0"/>
        <v>2201.48</v>
      </c>
      <c r="G8" s="36"/>
      <c r="H8" s="37"/>
      <c r="I8" s="38"/>
    </row>
    <row r="9" spans="1:18" ht="24.9" customHeight="1" thickBot="1" x14ac:dyDescent="0.45">
      <c r="A9" s="25" t="s">
        <v>23</v>
      </c>
      <c r="B9" s="26">
        <v>21.48</v>
      </c>
      <c r="C9" s="26">
        <v>372.25</v>
      </c>
      <c r="D9" s="39">
        <v>0</v>
      </c>
      <c r="E9" s="26">
        <v>15.02</v>
      </c>
      <c r="F9" s="40">
        <f t="shared" si="0"/>
        <v>408.75</v>
      </c>
      <c r="G9" s="29">
        <f t="shared" ref="G9:G41" si="1">(F9-F10)/F10</f>
        <v>0.12053840671089432</v>
      </c>
      <c r="H9" s="29">
        <f>F9/$F$76</f>
        <v>6.9785332634028805E-3</v>
      </c>
      <c r="I9" s="30">
        <f>F9-F10</f>
        <v>43.970000000000027</v>
      </c>
    </row>
    <row r="10" spans="1:18" ht="24.9" customHeight="1" thickBot="1" x14ac:dyDescent="0.45">
      <c r="A10" s="31" t="s">
        <v>16</v>
      </c>
      <c r="B10" s="32">
        <v>18.350000000000001</v>
      </c>
      <c r="C10" s="32">
        <v>248.58</v>
      </c>
      <c r="D10" s="41">
        <v>0</v>
      </c>
      <c r="E10" s="32">
        <v>97.85</v>
      </c>
      <c r="F10" s="21">
        <f t="shared" si="0"/>
        <v>364.78</v>
      </c>
      <c r="G10" s="37"/>
      <c r="H10" s="37"/>
      <c r="I10" s="38"/>
    </row>
    <row r="11" spans="1:18" ht="24.9" customHeight="1" thickBot="1" x14ac:dyDescent="0.45">
      <c r="A11" s="25" t="s">
        <v>20</v>
      </c>
      <c r="B11" s="42">
        <v>290.69</v>
      </c>
      <c r="C11" s="43">
        <v>138.01</v>
      </c>
      <c r="D11" s="43">
        <v>-14.33</v>
      </c>
      <c r="E11" s="43">
        <v>0.28999999999999998</v>
      </c>
      <c r="F11" s="44">
        <f t="shared" si="0"/>
        <v>414.66</v>
      </c>
      <c r="G11" s="29">
        <f t="shared" si="1"/>
        <v>0.30122069852825833</v>
      </c>
      <c r="H11" s="29">
        <f>F11/$F$76</f>
        <v>7.0794338911379547E-3</v>
      </c>
      <c r="I11" s="30">
        <f>F11-F12</f>
        <v>95.990000000000066</v>
      </c>
    </row>
    <row r="12" spans="1:18" ht="24.9" customHeight="1" thickBot="1" x14ac:dyDescent="0.45">
      <c r="A12" s="31" t="s">
        <v>16</v>
      </c>
      <c r="B12" s="45">
        <v>236.1</v>
      </c>
      <c r="C12" s="45">
        <v>86.43</v>
      </c>
      <c r="D12" s="45">
        <v>-5.6</v>
      </c>
      <c r="E12" s="45">
        <v>1.74</v>
      </c>
      <c r="F12" s="21">
        <f t="shared" si="0"/>
        <v>318.66999999999996</v>
      </c>
      <c r="G12" s="46"/>
      <c r="H12" s="46"/>
      <c r="I12" s="38"/>
    </row>
    <row r="13" spans="1:18" ht="24.9" customHeight="1" thickBot="1" x14ac:dyDescent="0.45">
      <c r="A13" s="25" t="s">
        <v>70</v>
      </c>
      <c r="B13" s="47">
        <v>17.03</v>
      </c>
      <c r="C13" s="47">
        <v>67.069999999999993</v>
      </c>
      <c r="D13" s="47">
        <v>0</v>
      </c>
      <c r="E13" s="47">
        <v>0.1</v>
      </c>
      <c r="F13" s="40">
        <f t="shared" si="0"/>
        <v>84.199999999999989</v>
      </c>
      <c r="G13" s="48">
        <f t="shared" si="1"/>
        <v>0.34590792838874657</v>
      </c>
      <c r="H13" s="48">
        <f>F13/$F$76</f>
        <v>1.4375351701003609E-3</v>
      </c>
      <c r="I13" s="30">
        <f>F13-F14</f>
        <v>21.639999999999986</v>
      </c>
    </row>
    <row r="14" spans="1:18" ht="24.9" customHeight="1" thickBot="1" x14ac:dyDescent="0.45">
      <c r="A14" s="31" t="s">
        <v>16</v>
      </c>
      <c r="B14" s="49">
        <v>6.04</v>
      </c>
      <c r="C14" s="50">
        <v>56.52</v>
      </c>
      <c r="D14" s="49">
        <v>0</v>
      </c>
      <c r="E14" s="45">
        <v>0</v>
      </c>
      <c r="F14" s="21">
        <f t="shared" si="0"/>
        <v>62.56</v>
      </c>
      <c r="G14" s="51"/>
      <c r="H14" s="51"/>
      <c r="I14" s="38"/>
    </row>
    <row r="15" spans="1:18" s="57" customFormat="1" ht="24.9" customHeight="1" thickBot="1" x14ac:dyDescent="0.45">
      <c r="A15" s="61" t="s">
        <v>21</v>
      </c>
      <c r="B15" s="52">
        <v>159.97</v>
      </c>
      <c r="C15" s="53">
        <v>288.19</v>
      </c>
      <c r="D15" s="53">
        <v>0</v>
      </c>
      <c r="E15" s="53">
        <v>1.17</v>
      </c>
      <c r="F15" s="54">
        <f>B15+C15+D15+E15</f>
        <v>449.33</v>
      </c>
      <c r="G15" s="55">
        <f t="shared" ref="G15" si="2">(F15-F16)/F16</f>
        <v>0.1364510091557487</v>
      </c>
      <c r="H15" s="55">
        <f>F15/$F$76</f>
        <v>7.671350094788542E-3</v>
      </c>
      <c r="I15" s="56">
        <f>F15-F16</f>
        <v>53.949999999999932</v>
      </c>
    </row>
    <row r="16" spans="1:18" ht="24.9" customHeight="1" thickBot="1" x14ac:dyDescent="0.45">
      <c r="A16" s="31" t="s">
        <v>16</v>
      </c>
      <c r="B16" s="58">
        <v>85.38</v>
      </c>
      <c r="C16" s="59">
        <v>296.55</v>
      </c>
      <c r="D16" s="60">
        <v>0.04</v>
      </c>
      <c r="E16" s="60">
        <v>13.41</v>
      </c>
      <c r="F16" s="21">
        <f>B16+C16+D16+E16</f>
        <v>395.38000000000005</v>
      </c>
      <c r="G16" s="51"/>
      <c r="H16" s="51"/>
      <c r="I16" s="38"/>
    </row>
    <row r="17" spans="1:9" ht="24.9" customHeight="1" thickBot="1" x14ac:dyDescent="0.45">
      <c r="A17" s="25" t="s">
        <v>71</v>
      </c>
      <c r="B17" s="62">
        <v>11.91</v>
      </c>
      <c r="C17" s="63">
        <v>173.55</v>
      </c>
      <c r="D17" s="63">
        <v>0</v>
      </c>
      <c r="E17" s="64">
        <v>0.51</v>
      </c>
      <c r="F17" s="65">
        <f t="shared" si="0"/>
        <v>185.97</v>
      </c>
      <c r="G17" s="48">
        <f t="shared" si="1"/>
        <v>4.2445008460236879</v>
      </c>
      <c r="H17" s="29">
        <f>F17/$F$76</f>
        <v>3.1750405651254647E-3</v>
      </c>
      <c r="I17" s="30">
        <f>F17-F18</f>
        <v>150.51</v>
      </c>
    </row>
    <row r="18" spans="1:9" ht="24.9" customHeight="1" thickBot="1" x14ac:dyDescent="0.45">
      <c r="A18" s="31" t="s">
        <v>16</v>
      </c>
      <c r="B18" s="66">
        <v>3.27</v>
      </c>
      <c r="C18" s="67">
        <v>23.78</v>
      </c>
      <c r="D18" s="67">
        <v>0</v>
      </c>
      <c r="E18" s="68">
        <v>8.41</v>
      </c>
      <c r="F18" s="69">
        <f t="shared" si="0"/>
        <v>35.46</v>
      </c>
      <c r="G18" s="37"/>
      <c r="H18" s="46"/>
      <c r="I18" s="38"/>
    </row>
    <row r="19" spans="1:9" ht="24.9" customHeight="1" thickBot="1" x14ac:dyDescent="0.45">
      <c r="A19" s="25" t="s">
        <v>72</v>
      </c>
      <c r="B19" s="43">
        <v>2723.59</v>
      </c>
      <c r="C19" s="43">
        <v>1009.13</v>
      </c>
      <c r="D19" s="43">
        <v>0.76</v>
      </c>
      <c r="E19" s="43">
        <v>8.15</v>
      </c>
      <c r="F19" s="40">
        <f t="shared" si="0"/>
        <v>3741.6300000000006</v>
      </c>
      <c r="G19" s="29">
        <f t="shared" si="1"/>
        <v>1.3339675133489695</v>
      </c>
      <c r="H19" s="29">
        <f>F19/$F$76</f>
        <v>6.3880341074852909E-2</v>
      </c>
      <c r="I19" s="30">
        <f>F19-F20</f>
        <v>2138.5100000000002</v>
      </c>
    </row>
    <row r="20" spans="1:9" ht="24.9" customHeight="1" thickBot="1" x14ac:dyDescent="0.45">
      <c r="A20" s="31" t="s">
        <v>16</v>
      </c>
      <c r="B20" s="45">
        <v>893.43</v>
      </c>
      <c r="C20" s="45">
        <v>666.49</v>
      </c>
      <c r="D20" s="45">
        <v>14.39</v>
      </c>
      <c r="E20" s="45">
        <v>28.81</v>
      </c>
      <c r="F20" s="21">
        <f t="shared" si="0"/>
        <v>1603.1200000000001</v>
      </c>
      <c r="G20" s="37"/>
      <c r="H20" s="37"/>
      <c r="I20" s="38"/>
    </row>
    <row r="21" spans="1:9" ht="24.9" customHeight="1" thickBot="1" x14ac:dyDescent="0.45">
      <c r="A21" s="61" t="s">
        <v>53</v>
      </c>
      <c r="B21" s="70">
        <v>735.73</v>
      </c>
      <c r="C21" s="70">
        <v>1903.45</v>
      </c>
      <c r="D21" s="71">
        <v>0</v>
      </c>
      <c r="E21" s="72">
        <v>51.6</v>
      </c>
      <c r="F21" s="40">
        <f>B21+C21+D21+E21</f>
        <v>2690.78</v>
      </c>
      <c r="G21" s="29">
        <f t="shared" si="1"/>
        <v>-4.9291768688014222E-2</v>
      </c>
      <c r="H21" s="29">
        <f>F21/$F$76</f>
        <v>4.5939321674615792E-2</v>
      </c>
      <c r="I21" s="30">
        <f>F21-F22</f>
        <v>-139.50999999999976</v>
      </c>
    </row>
    <row r="22" spans="1:9" ht="24.9" customHeight="1" thickBot="1" x14ac:dyDescent="0.45">
      <c r="A22" s="31" t="s">
        <v>16</v>
      </c>
      <c r="B22" s="73">
        <v>585.20000000000005</v>
      </c>
      <c r="C22" s="73">
        <v>2108.2199999999998</v>
      </c>
      <c r="D22" s="74">
        <v>1.73</v>
      </c>
      <c r="E22" s="73">
        <v>135.13999999999999</v>
      </c>
      <c r="F22" s="21">
        <f>B22+C22+D22+E22</f>
        <v>2830.29</v>
      </c>
      <c r="G22" s="37"/>
      <c r="H22" s="37"/>
      <c r="I22" s="38"/>
    </row>
    <row r="23" spans="1:9" ht="24.9" customHeight="1" thickBot="1" x14ac:dyDescent="0.45">
      <c r="A23" s="25" t="s">
        <v>54</v>
      </c>
      <c r="B23" s="75">
        <v>207.39</v>
      </c>
      <c r="C23" s="26">
        <v>999.8</v>
      </c>
      <c r="D23" s="26">
        <v>354.5</v>
      </c>
      <c r="E23" s="76">
        <v>0.85</v>
      </c>
      <c r="F23" s="65">
        <f t="shared" si="0"/>
        <v>1562.54</v>
      </c>
      <c r="G23" s="29">
        <f t="shared" si="1"/>
        <v>0.184182006957128</v>
      </c>
      <c r="H23" s="29">
        <f>F23/$F$76</f>
        <v>2.6677033309841069E-2</v>
      </c>
      <c r="I23" s="30">
        <f>F23-F24</f>
        <v>243.02999999999997</v>
      </c>
    </row>
    <row r="24" spans="1:9" ht="24.9" customHeight="1" thickBot="1" x14ac:dyDescent="0.45">
      <c r="A24" s="31" t="s">
        <v>16</v>
      </c>
      <c r="B24" s="77">
        <v>155.68</v>
      </c>
      <c r="C24" s="77">
        <v>914.79</v>
      </c>
      <c r="D24" s="77">
        <v>245.34</v>
      </c>
      <c r="E24" s="77">
        <v>3.7</v>
      </c>
      <c r="F24" s="21">
        <f t="shared" si="0"/>
        <v>1319.51</v>
      </c>
      <c r="G24" s="37"/>
      <c r="H24" s="37"/>
      <c r="I24" s="38"/>
    </row>
    <row r="25" spans="1:9" ht="24.9" customHeight="1" thickBot="1" x14ac:dyDescent="0.45">
      <c r="A25" s="25" t="s">
        <v>52</v>
      </c>
      <c r="B25" s="26">
        <v>74.87</v>
      </c>
      <c r="C25" s="26">
        <v>104.3</v>
      </c>
      <c r="D25" s="26">
        <v>0</v>
      </c>
      <c r="E25" s="26">
        <v>0</v>
      </c>
      <c r="F25" s="40">
        <f t="shared" si="0"/>
        <v>179.17000000000002</v>
      </c>
      <c r="G25" s="29">
        <f t="shared" si="1"/>
        <v>0.69540121120363363</v>
      </c>
      <c r="H25" s="29">
        <f>F25/$F$76</f>
        <v>3.058945088205246E-3</v>
      </c>
      <c r="I25" s="30">
        <f>F25-F26</f>
        <v>73.490000000000009</v>
      </c>
    </row>
    <row r="26" spans="1:9" ht="24.9" customHeight="1" thickBot="1" x14ac:dyDescent="0.45">
      <c r="A26" s="79" t="s">
        <v>16</v>
      </c>
      <c r="B26" s="32">
        <v>36.74</v>
      </c>
      <c r="C26" s="32">
        <v>68.94</v>
      </c>
      <c r="D26" s="32">
        <v>0</v>
      </c>
      <c r="E26" s="32">
        <v>0</v>
      </c>
      <c r="F26" s="21">
        <f t="shared" si="0"/>
        <v>105.68</v>
      </c>
      <c r="G26" s="37"/>
      <c r="H26" s="37"/>
      <c r="I26" s="38"/>
    </row>
    <row r="27" spans="1:9" ht="24.9" customHeight="1" thickBot="1" x14ac:dyDescent="0.45">
      <c r="A27" s="25" t="s">
        <v>65</v>
      </c>
      <c r="B27" s="78">
        <v>36.64</v>
      </c>
      <c r="C27" s="78">
        <v>183.53</v>
      </c>
      <c r="D27" s="78">
        <v>0</v>
      </c>
      <c r="E27" s="78">
        <v>7.9</v>
      </c>
      <c r="F27" s="40">
        <f t="shared" si="0"/>
        <v>228.07000000000002</v>
      </c>
      <c r="G27" s="29">
        <f t="shared" si="1"/>
        <v>-9.9142868428328756E-2</v>
      </c>
      <c r="H27" s="29">
        <f>F27/$F$76</f>
        <v>3.8938081501756457E-3</v>
      </c>
      <c r="I27" s="30">
        <f>F27-F28</f>
        <v>-25.099999999999994</v>
      </c>
    </row>
    <row r="28" spans="1:9" ht="24.9" customHeight="1" thickBot="1" x14ac:dyDescent="0.45">
      <c r="A28" s="31" t="s">
        <v>16</v>
      </c>
      <c r="B28" s="80">
        <v>26.05</v>
      </c>
      <c r="C28" s="41">
        <v>217.57</v>
      </c>
      <c r="D28" s="41">
        <v>0</v>
      </c>
      <c r="E28" s="81">
        <v>9.5500000000000007</v>
      </c>
      <c r="F28" s="82">
        <f t="shared" si="0"/>
        <v>253.17000000000002</v>
      </c>
      <c r="G28" s="37"/>
      <c r="H28" s="37"/>
      <c r="I28" s="38"/>
    </row>
    <row r="29" spans="1:9" ht="24.9" customHeight="1" thickBot="1" x14ac:dyDescent="0.45">
      <c r="A29" s="25" t="s">
        <v>25</v>
      </c>
      <c r="B29" s="43">
        <v>33.56</v>
      </c>
      <c r="C29" s="43">
        <v>42.64</v>
      </c>
      <c r="D29" s="43">
        <v>0</v>
      </c>
      <c r="E29" s="43">
        <v>0</v>
      </c>
      <c r="F29" s="40">
        <f t="shared" si="0"/>
        <v>76.2</v>
      </c>
      <c r="G29" s="29">
        <f t="shared" si="1"/>
        <v>0.59983203863111501</v>
      </c>
      <c r="H29" s="29">
        <f>F29/$F$76</f>
        <v>1.3009522560765738E-3</v>
      </c>
      <c r="I29" s="30">
        <f>F29-F30</f>
        <v>28.570000000000007</v>
      </c>
    </row>
    <row r="30" spans="1:9" ht="24.9" customHeight="1" thickBot="1" x14ac:dyDescent="0.45">
      <c r="A30" s="31" t="s">
        <v>16</v>
      </c>
      <c r="B30" s="45">
        <v>9.83</v>
      </c>
      <c r="C30" s="45">
        <v>37.799999999999997</v>
      </c>
      <c r="D30" s="45">
        <v>0</v>
      </c>
      <c r="E30" s="45">
        <v>0</v>
      </c>
      <c r="F30" s="21">
        <f t="shared" si="0"/>
        <v>47.629999999999995</v>
      </c>
      <c r="G30" s="37"/>
      <c r="H30" s="37"/>
      <c r="I30" s="38"/>
    </row>
    <row r="31" spans="1:9" ht="24.9" customHeight="1" thickBot="1" x14ac:dyDescent="0.45">
      <c r="A31" s="25" t="s">
        <v>55</v>
      </c>
      <c r="B31" s="83">
        <v>2082.9899999999998</v>
      </c>
      <c r="C31" s="83">
        <v>2959.43</v>
      </c>
      <c r="D31" s="83">
        <v>506.81</v>
      </c>
      <c r="E31" s="83">
        <v>1.06</v>
      </c>
      <c r="F31" s="40">
        <f t="shared" si="0"/>
        <v>5550.2900000000009</v>
      </c>
      <c r="G31" s="29">
        <f t="shared" si="1"/>
        <v>5.0892738805264001E-2</v>
      </c>
      <c r="H31" s="29">
        <f>F31/$F$76</f>
        <v>9.4759347734635804E-2</v>
      </c>
      <c r="I31" s="30">
        <f>F31-F32</f>
        <v>268.79000000000178</v>
      </c>
    </row>
    <row r="32" spans="1:9" ht="24.9" customHeight="1" thickBot="1" x14ac:dyDescent="0.45">
      <c r="A32" s="31" t="s">
        <v>16</v>
      </c>
      <c r="B32" s="84">
        <v>1737.96</v>
      </c>
      <c r="C32" s="85">
        <v>1979.32</v>
      </c>
      <c r="D32" s="85">
        <v>1560.35</v>
      </c>
      <c r="E32" s="86">
        <v>3.87</v>
      </c>
      <c r="F32" s="82">
        <f t="shared" si="0"/>
        <v>5281.4999999999991</v>
      </c>
      <c r="G32" s="46"/>
      <c r="H32" s="46"/>
      <c r="I32" s="38"/>
    </row>
    <row r="33" spans="1:35" ht="24.9" customHeight="1" thickBot="1" x14ac:dyDescent="0.45">
      <c r="A33" s="25" t="s">
        <v>79</v>
      </c>
      <c r="B33" s="87">
        <v>0.12</v>
      </c>
      <c r="C33" s="88">
        <v>20.48</v>
      </c>
      <c r="D33" s="83">
        <v>0</v>
      </c>
      <c r="E33" s="83">
        <v>0</v>
      </c>
      <c r="F33" s="40">
        <f t="shared" si="0"/>
        <v>20.6</v>
      </c>
      <c r="G33" s="29">
        <f t="shared" si="1"/>
        <v>-0.38230884557721123</v>
      </c>
      <c r="H33" s="48">
        <f>F33/$F$76</f>
        <v>3.5170100361125225E-4</v>
      </c>
      <c r="I33" s="30">
        <f>F33-F34</f>
        <v>-12.749999999999993</v>
      </c>
    </row>
    <row r="34" spans="1:35" ht="24.9" customHeight="1" thickBot="1" x14ac:dyDescent="0.45">
      <c r="A34" s="31" t="s">
        <v>16</v>
      </c>
      <c r="B34" s="89">
        <v>0.05</v>
      </c>
      <c r="C34" s="90">
        <v>33.299999999999997</v>
      </c>
      <c r="D34" s="91">
        <v>0</v>
      </c>
      <c r="E34" s="91">
        <v>0</v>
      </c>
      <c r="F34" s="92">
        <f t="shared" si="0"/>
        <v>33.349999999999994</v>
      </c>
      <c r="G34" s="37"/>
      <c r="H34" s="37"/>
      <c r="I34" s="38"/>
    </row>
    <row r="35" spans="1:35" s="57" customFormat="1" ht="24.9" customHeight="1" thickBot="1" x14ac:dyDescent="0.45">
      <c r="A35" s="25" t="s">
        <v>28</v>
      </c>
      <c r="B35" s="93">
        <v>2599.7399999999998</v>
      </c>
      <c r="C35" s="93">
        <v>7697.21</v>
      </c>
      <c r="D35" s="93">
        <v>435.89</v>
      </c>
      <c r="E35" s="94">
        <v>3.72</v>
      </c>
      <c r="F35" s="40">
        <f t="shared" si="0"/>
        <v>10736.56</v>
      </c>
      <c r="G35" s="95">
        <f t="shared" si="1"/>
        <v>0.14296664001728832</v>
      </c>
      <c r="H35" s="96">
        <f>F35/$F$76</f>
        <v>0.18330383142390419</v>
      </c>
      <c r="I35" s="97">
        <f>F35-F36</f>
        <v>1342.9699999999993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" customHeight="1" thickBot="1" x14ac:dyDescent="0.45">
      <c r="A36" s="31" t="s">
        <v>16</v>
      </c>
      <c r="B36" s="50">
        <v>2367</v>
      </c>
      <c r="C36" s="50">
        <v>6388.54</v>
      </c>
      <c r="D36" s="50">
        <v>626.24</v>
      </c>
      <c r="E36" s="50">
        <v>11.81</v>
      </c>
      <c r="F36" s="21">
        <f t="shared" si="0"/>
        <v>9393.59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" customHeight="1" thickBot="1" x14ac:dyDescent="0.45">
      <c r="A37" s="25" t="s">
        <v>30</v>
      </c>
      <c r="B37" s="98">
        <v>1857.87</v>
      </c>
      <c r="C37" s="98">
        <v>2660.54</v>
      </c>
      <c r="D37" s="98">
        <v>223.52</v>
      </c>
      <c r="E37" s="98">
        <v>1.94</v>
      </c>
      <c r="F37" s="40">
        <f t="shared" si="0"/>
        <v>4743.87</v>
      </c>
      <c r="G37" s="95">
        <f t="shared" si="1"/>
        <v>2.2376962267566844E-2</v>
      </c>
      <c r="H37" s="99">
        <f>F37/$F$76</f>
        <v>8.0991448543752967E-2</v>
      </c>
      <c r="I37" s="56">
        <f>F37-F38</f>
        <v>103.83000000000084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" customHeight="1" thickBot="1" x14ac:dyDescent="0.45">
      <c r="A38" s="31" t="s">
        <v>16</v>
      </c>
      <c r="B38" s="50">
        <v>1554.15</v>
      </c>
      <c r="C38" s="50">
        <v>2723.84</v>
      </c>
      <c r="D38" s="50">
        <v>356.32</v>
      </c>
      <c r="E38" s="50">
        <v>5.73</v>
      </c>
      <c r="F38" s="21">
        <f t="shared" si="0"/>
        <v>4640.0399999999991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" customHeight="1" thickBot="1" x14ac:dyDescent="0.45">
      <c r="A39" s="61" t="s">
        <v>56</v>
      </c>
      <c r="B39" s="100">
        <v>16.37</v>
      </c>
      <c r="C39" s="101">
        <v>2.83</v>
      </c>
      <c r="D39" s="101">
        <v>0</v>
      </c>
      <c r="E39" s="102">
        <v>0</v>
      </c>
      <c r="F39" s="65">
        <f t="shared" si="0"/>
        <v>19.200000000000003</v>
      </c>
      <c r="G39" s="29">
        <f t="shared" si="1"/>
        <v>29.967741935483875</v>
      </c>
      <c r="H39" s="29">
        <f>F39/$F$76</f>
        <v>3.2779899365708952E-4</v>
      </c>
      <c r="I39" s="30">
        <f>F39-F40</f>
        <v>18.580000000000002</v>
      </c>
    </row>
    <row r="40" spans="1:35" ht="24.9" customHeight="1" thickBot="1" x14ac:dyDescent="0.45">
      <c r="A40" s="31" t="s">
        <v>16</v>
      </c>
      <c r="B40" s="103">
        <v>0.62</v>
      </c>
      <c r="C40" s="104">
        <v>0</v>
      </c>
      <c r="D40" s="104">
        <v>0</v>
      </c>
      <c r="E40" s="105">
        <v>0</v>
      </c>
      <c r="F40" s="21">
        <f t="shared" si="0"/>
        <v>0.62</v>
      </c>
      <c r="G40" s="46"/>
      <c r="H40" s="37"/>
      <c r="I40" s="38"/>
    </row>
    <row r="41" spans="1:35" ht="24.9" customHeight="1" thickBot="1" x14ac:dyDescent="0.45">
      <c r="A41" s="25" t="s">
        <v>18</v>
      </c>
      <c r="B41" s="106">
        <v>143.15</v>
      </c>
      <c r="C41" s="107">
        <v>543.03</v>
      </c>
      <c r="D41" s="107">
        <v>201.03</v>
      </c>
      <c r="E41" s="108">
        <v>14.29</v>
      </c>
      <c r="F41" s="40">
        <f>B41+C41+D41+E41</f>
        <v>901.49999999999989</v>
      </c>
      <c r="G41" s="29">
        <f t="shared" si="1"/>
        <v>-0.39064369385506581</v>
      </c>
      <c r="H41" s="29">
        <f>F41/$F$76</f>
        <v>1.5391187124055527E-2</v>
      </c>
      <c r="I41" s="30">
        <f>F41-F42</f>
        <v>-577.92999999999995</v>
      </c>
    </row>
    <row r="42" spans="1:35" ht="24.9" customHeight="1" thickBot="1" x14ac:dyDescent="0.45">
      <c r="A42" s="31" t="s">
        <v>16</v>
      </c>
      <c r="B42" s="103">
        <v>99.81</v>
      </c>
      <c r="C42" s="104">
        <v>580.78</v>
      </c>
      <c r="D42" s="104">
        <v>741.22</v>
      </c>
      <c r="E42" s="109">
        <v>57.62</v>
      </c>
      <c r="F42" s="20">
        <f>B42+C42+D42+E42</f>
        <v>1479.4299999999998</v>
      </c>
      <c r="G42" s="51"/>
      <c r="H42" s="37"/>
      <c r="I42" s="38"/>
    </row>
    <row r="43" spans="1:35" ht="24.9" customHeight="1" thickBot="1" x14ac:dyDescent="0.45">
      <c r="A43" s="25" t="s">
        <v>57</v>
      </c>
      <c r="B43" s="106">
        <v>195.84</v>
      </c>
      <c r="C43" s="107">
        <v>147.06</v>
      </c>
      <c r="D43" s="107">
        <v>0</v>
      </c>
      <c r="E43" s="108">
        <v>0.82</v>
      </c>
      <c r="F43" s="28">
        <f>B43+C43+D43+E43</f>
        <v>343.71999999999997</v>
      </c>
      <c r="G43" s="95">
        <f t="shared" ref="G43" si="3">(F43-F44)/F44</f>
        <v>-0.13622999019928136</v>
      </c>
      <c r="H43" s="110">
        <f>F43/$F$76</f>
        <v>5.8682849010320195E-3</v>
      </c>
      <c r="I43" s="56">
        <f>F43-F44</f>
        <v>-54.210000000000036</v>
      </c>
    </row>
    <row r="44" spans="1:35" ht="24.9" customHeight="1" thickBot="1" x14ac:dyDescent="0.45">
      <c r="A44" s="79" t="s">
        <v>16</v>
      </c>
      <c r="B44" s="111">
        <v>220.38</v>
      </c>
      <c r="C44" s="112">
        <v>174.1</v>
      </c>
      <c r="D44" s="112">
        <v>0</v>
      </c>
      <c r="E44" s="113">
        <v>3.45</v>
      </c>
      <c r="F44" s="114">
        <f>B44+C44+D44+E44</f>
        <v>397.93</v>
      </c>
      <c r="G44" s="37"/>
      <c r="H44" s="115"/>
      <c r="I44" s="116"/>
    </row>
    <row r="45" spans="1:35" ht="24.9" customHeight="1" thickBot="1" x14ac:dyDescent="0.45">
      <c r="A45" s="61" t="s">
        <v>24</v>
      </c>
      <c r="B45" s="117">
        <v>351.35</v>
      </c>
      <c r="C45" s="107">
        <v>904.98</v>
      </c>
      <c r="D45" s="107">
        <v>0</v>
      </c>
      <c r="E45" s="108">
        <v>0.43</v>
      </c>
      <c r="F45" s="40">
        <f t="shared" ref="F45:F54" si="4">B45+C45+D45+E45</f>
        <v>1256.76</v>
      </c>
      <c r="G45" s="95">
        <f t="shared" ref="G45" si="5">(F45-F46)/F46</f>
        <v>0.68994311993222779</v>
      </c>
      <c r="H45" s="95">
        <f>F45/$F$76</f>
        <v>2.1456492878566862E-2</v>
      </c>
      <c r="I45" s="56">
        <f>F45-F46</f>
        <v>513.08999999999992</v>
      </c>
    </row>
    <row r="46" spans="1:35" ht="24.9" customHeight="1" thickBot="1" x14ac:dyDescent="0.45">
      <c r="A46" s="31" t="s">
        <v>16</v>
      </c>
      <c r="B46" s="118">
        <v>287.94</v>
      </c>
      <c r="C46" s="112">
        <v>454.52</v>
      </c>
      <c r="D46" s="112">
        <v>0</v>
      </c>
      <c r="E46" s="109">
        <v>1.21</v>
      </c>
      <c r="F46" s="21">
        <f t="shared" si="4"/>
        <v>743.67000000000007</v>
      </c>
      <c r="G46" s="46"/>
      <c r="H46" s="46"/>
      <c r="I46" s="119"/>
    </row>
    <row r="47" spans="1:35" ht="24.9" customHeight="1" thickBot="1" x14ac:dyDescent="0.45">
      <c r="A47" s="25" t="s">
        <v>58</v>
      </c>
      <c r="B47" s="117">
        <v>4.7300000000000004</v>
      </c>
      <c r="C47" s="107">
        <v>0.01</v>
      </c>
      <c r="D47" s="107">
        <v>0</v>
      </c>
      <c r="E47" s="117">
        <v>0.01</v>
      </c>
      <c r="F47" s="120">
        <f t="shared" si="4"/>
        <v>4.75</v>
      </c>
      <c r="G47" s="95">
        <f t="shared" ref="G47" si="6">(F47-F48)/F48</f>
        <v>1.7298850574712641</v>
      </c>
      <c r="H47" s="95">
        <f>F47/$F$76</f>
        <v>8.1096105201623696E-5</v>
      </c>
      <c r="I47" s="56">
        <f>F47-F48</f>
        <v>3.01</v>
      </c>
    </row>
    <row r="48" spans="1:35" ht="24.9" customHeight="1" thickBot="1" x14ac:dyDescent="0.45">
      <c r="A48" s="31" t="s">
        <v>16</v>
      </c>
      <c r="B48" s="118">
        <v>1.01</v>
      </c>
      <c r="C48" s="104">
        <v>0.05</v>
      </c>
      <c r="D48" s="104">
        <v>0</v>
      </c>
      <c r="E48" s="109">
        <v>0.68</v>
      </c>
      <c r="F48" s="20">
        <f t="shared" si="4"/>
        <v>1.7400000000000002</v>
      </c>
      <c r="G48" s="121"/>
      <c r="H48" s="121"/>
      <c r="I48" s="38"/>
    </row>
    <row r="49" spans="1:9" ht="24.9" customHeight="1" thickBot="1" x14ac:dyDescent="0.45">
      <c r="A49" s="25" t="s">
        <v>17</v>
      </c>
      <c r="B49" s="106">
        <v>315.63</v>
      </c>
      <c r="C49" s="107">
        <v>754.53</v>
      </c>
      <c r="D49" s="107">
        <v>0</v>
      </c>
      <c r="E49" s="122">
        <v>79.239999999999995</v>
      </c>
      <c r="F49" s="28">
        <f t="shared" si="4"/>
        <v>1149.3999999999999</v>
      </c>
      <c r="G49" s="123">
        <f t="shared" ref="G49" si="7">(F49-F50)/F50</f>
        <v>0.12062241634817882</v>
      </c>
      <c r="H49" s="99">
        <f>F49/$F$76</f>
        <v>1.9623550172367634E-2</v>
      </c>
      <c r="I49" s="56">
        <f>F49-F50</f>
        <v>123.72000000000003</v>
      </c>
    </row>
    <row r="50" spans="1:9" ht="24.9" customHeight="1" thickBot="1" x14ac:dyDescent="0.45">
      <c r="A50" s="31" t="s">
        <v>16</v>
      </c>
      <c r="B50" s="124">
        <v>175.86</v>
      </c>
      <c r="C50" s="124">
        <v>659.56</v>
      </c>
      <c r="D50" s="124">
        <v>0</v>
      </c>
      <c r="E50" s="124">
        <v>190.26</v>
      </c>
      <c r="F50" s="20">
        <f t="shared" si="4"/>
        <v>1025.6799999999998</v>
      </c>
      <c r="G50" s="37"/>
      <c r="H50" s="37"/>
      <c r="I50" s="38"/>
    </row>
    <row r="51" spans="1:9" ht="24.9" customHeight="1" thickBot="1" x14ac:dyDescent="0.45">
      <c r="A51" s="25" t="s">
        <v>29</v>
      </c>
      <c r="B51" s="125">
        <v>1364.64</v>
      </c>
      <c r="C51" s="101">
        <v>2408.5300000000002</v>
      </c>
      <c r="D51" s="101">
        <v>2467.0700000000002</v>
      </c>
      <c r="E51" s="122">
        <v>1.06</v>
      </c>
      <c r="F51" s="28">
        <f t="shared" si="4"/>
        <v>6241.3</v>
      </c>
      <c r="G51" s="95">
        <f t="shared" ref="G51" si="8">(F51-F52)/F52</f>
        <v>0.16945290747132263</v>
      </c>
      <c r="H51" s="99">
        <f>F51/$F$76</f>
        <v>0.10655686766208294</v>
      </c>
      <c r="I51" s="56">
        <f>F51-F52</f>
        <v>904.36000000000058</v>
      </c>
    </row>
    <row r="52" spans="1:9" ht="24.9" customHeight="1" thickBot="1" x14ac:dyDescent="0.45">
      <c r="A52" s="31" t="s">
        <v>16</v>
      </c>
      <c r="B52" s="126">
        <v>1213.96</v>
      </c>
      <c r="C52" s="127">
        <v>3489.19</v>
      </c>
      <c r="D52" s="127">
        <v>626.64</v>
      </c>
      <c r="E52" s="128">
        <v>7.15</v>
      </c>
      <c r="F52" s="20">
        <f t="shared" si="4"/>
        <v>5336.94</v>
      </c>
      <c r="G52" s="37"/>
      <c r="H52" s="37"/>
      <c r="I52" s="38"/>
    </row>
    <row r="53" spans="1:9" ht="24.9" customHeight="1" thickBot="1" x14ac:dyDescent="0.45">
      <c r="A53" s="25" t="s">
        <v>22</v>
      </c>
      <c r="B53" s="125">
        <v>117.46</v>
      </c>
      <c r="C53" s="83">
        <v>127.37</v>
      </c>
      <c r="D53" s="101">
        <v>0</v>
      </c>
      <c r="E53" s="122">
        <v>0.09</v>
      </c>
      <c r="F53" s="28">
        <f t="shared" si="4"/>
        <v>244.92</v>
      </c>
      <c r="G53" s="95">
        <f t="shared" ref="G53" si="9">(F53-F54)/F54</f>
        <v>0.52313432835820872</v>
      </c>
      <c r="H53" s="99">
        <f>F53/$F$76</f>
        <v>4.1814859128382472E-3</v>
      </c>
      <c r="I53" s="56">
        <f>F53-F54</f>
        <v>84.119999999999976</v>
      </c>
    </row>
    <row r="54" spans="1:9" ht="24.9" customHeight="1" thickBot="1" x14ac:dyDescent="0.45">
      <c r="A54" s="31" t="s">
        <v>16</v>
      </c>
      <c r="B54" s="124">
        <v>101.68</v>
      </c>
      <c r="C54" s="112">
        <v>58.79</v>
      </c>
      <c r="D54" s="124">
        <v>0</v>
      </c>
      <c r="E54" s="124">
        <v>0.33</v>
      </c>
      <c r="F54" s="20">
        <f t="shared" si="4"/>
        <v>160.80000000000001</v>
      </c>
      <c r="G54" s="46"/>
      <c r="H54" s="37"/>
      <c r="I54" s="38"/>
    </row>
    <row r="55" spans="1:9" ht="24.9" customHeight="1" x14ac:dyDescent="0.4">
      <c r="A55" s="129" t="s">
        <v>62</v>
      </c>
      <c r="B55" s="130">
        <f>SUM(B5,B7,B9,B11,B13,B15,B17,B19,B21,B23,B25,B27,B29,B31,B33,B35,B37,B39,B41,B43,B45,B47,B49,B51,B53)</f>
        <v>14166.619999999999</v>
      </c>
      <c r="C55" s="130">
        <f t="shared" ref="C55:F55" si="10">SUM(C5,C7,C9,C11,C13,C15,C17,C19,C21,C23,C25,C27,C29,C31,C33,C35,C37,C39,C41,C43,C45,C47,C49,C51,C53)</f>
        <v>24752.53</v>
      </c>
      <c r="D55" s="130">
        <f t="shared" si="10"/>
        <v>4319.3599999999997</v>
      </c>
      <c r="E55" s="130">
        <f t="shared" si="10"/>
        <v>214.07999999999996</v>
      </c>
      <c r="F55" s="130">
        <f t="shared" si="10"/>
        <v>43452.590000000004</v>
      </c>
      <c r="G55" s="131">
        <f>(F55-F56)/F56</f>
        <v>0.13962438435757474</v>
      </c>
      <c r="H55" s="132">
        <f>F55/$F$76</f>
        <v>0.74186017051010988</v>
      </c>
      <c r="I55" s="30">
        <f>F55-F56</f>
        <v>5323.7200000000012</v>
      </c>
    </row>
    <row r="56" spans="1:9" ht="24.9" customHeight="1" x14ac:dyDescent="0.4">
      <c r="A56" s="133" t="s">
        <v>26</v>
      </c>
      <c r="B56" s="134">
        <f>SUM(B6,B8,B10,B12,B14,B16,B18,B20,B22,B24,B26,B28,B30,B32,B34,B36,B38,B40,B42,B44,B46,B48,B50,B52,B54)</f>
        <v>10508.52</v>
      </c>
      <c r="C56" s="134">
        <f t="shared" ref="C56:F56" si="11">SUM(C6,C8,C10,C12,C14,C16,C18,C20,C22,C24,C26,C28,C30,C32,C34,C36,C38,C40,C42,C44,C46,C48,C50,C52,C54)</f>
        <v>22518.699999999997</v>
      </c>
      <c r="D56" s="134">
        <f t="shared" si="11"/>
        <v>4406.29</v>
      </c>
      <c r="E56" s="134">
        <f t="shared" si="11"/>
        <v>695.36</v>
      </c>
      <c r="F56" s="134">
        <f t="shared" si="11"/>
        <v>38128.870000000003</v>
      </c>
      <c r="G56" s="135"/>
      <c r="H56" s="135"/>
      <c r="I56" s="136"/>
    </row>
    <row r="57" spans="1:9" ht="24.9" customHeight="1" x14ac:dyDescent="0.4">
      <c r="A57" s="137" t="s">
        <v>27</v>
      </c>
      <c r="B57" s="138">
        <f>(B55-B56)/B56</f>
        <v>0.3481080114040796</v>
      </c>
      <c r="C57" s="138">
        <f t="shared" ref="C57:F57" si="12">(C55-C56)/C56</f>
        <v>9.9198888035277433E-2</v>
      </c>
      <c r="D57" s="138">
        <f t="shared" si="12"/>
        <v>-1.9728615229592308E-2</v>
      </c>
      <c r="E57" s="138">
        <f t="shared" si="12"/>
        <v>-0.69213069489185464</v>
      </c>
      <c r="F57" s="138">
        <f t="shared" si="12"/>
        <v>0.13962438435757474</v>
      </c>
      <c r="G57" s="135"/>
      <c r="H57" s="135"/>
      <c r="I57" s="136"/>
    </row>
    <row r="58" spans="1:9" ht="24.9" customHeight="1" x14ac:dyDescent="0.4">
      <c r="A58" s="139" t="s">
        <v>31</v>
      </c>
      <c r="B58" s="140"/>
      <c r="C58" s="140"/>
      <c r="D58" s="140"/>
      <c r="E58" s="140"/>
      <c r="F58" s="140"/>
      <c r="G58" s="135"/>
      <c r="H58" s="135"/>
      <c r="I58" s="136"/>
    </row>
    <row r="59" spans="1:9" ht="24.9" customHeight="1" thickBot="1" x14ac:dyDescent="0.45">
      <c r="A59" s="141" t="s">
        <v>63</v>
      </c>
      <c r="B59" s="14">
        <v>558.97</v>
      </c>
      <c r="C59" s="14">
        <v>606.87</v>
      </c>
      <c r="D59" s="14">
        <v>0</v>
      </c>
      <c r="E59" s="14">
        <v>0</v>
      </c>
      <c r="F59" s="15">
        <f t="shared" ref="F59:F68" si="13">B59+C59+D59+E59</f>
        <v>1165.8400000000001</v>
      </c>
      <c r="G59" s="16">
        <f t="shared" ref="G59" si="14">(F59-F60)/F60</f>
        <v>0.54311657026379556</v>
      </c>
      <c r="H59" s="16">
        <f>F59/$F$76</f>
        <v>1.9904228060686521E-2</v>
      </c>
      <c r="I59" s="30">
        <f>F59-F60</f>
        <v>410.33000000000015</v>
      </c>
    </row>
    <row r="60" spans="1:9" ht="24.9" customHeight="1" thickBot="1" x14ac:dyDescent="0.45">
      <c r="A60" s="79" t="s">
        <v>16</v>
      </c>
      <c r="B60" s="142">
        <v>349.56</v>
      </c>
      <c r="C60" s="142">
        <v>405.95</v>
      </c>
      <c r="D60" s="142">
        <v>0</v>
      </c>
      <c r="E60" s="142">
        <v>0</v>
      </c>
      <c r="F60" s="143">
        <f t="shared" si="13"/>
        <v>755.51</v>
      </c>
      <c r="G60" s="37"/>
      <c r="H60" s="37"/>
      <c r="I60" s="38"/>
    </row>
    <row r="61" spans="1:9" ht="24.9" customHeight="1" thickBot="1" x14ac:dyDescent="0.45">
      <c r="A61" s="141" t="s">
        <v>80</v>
      </c>
      <c r="B61" s="120">
        <v>1618.97</v>
      </c>
      <c r="C61" s="120">
        <v>691.08</v>
      </c>
      <c r="D61" s="120">
        <v>0</v>
      </c>
      <c r="E61" s="120">
        <v>24.01</v>
      </c>
      <c r="F61" s="15">
        <f t="shared" si="13"/>
        <v>2334.0600000000004</v>
      </c>
      <c r="G61" s="29">
        <f t="shared" ref="G61:G73" si="15">(F61-F62)/F62</f>
        <v>4.5847634581089473E-2</v>
      </c>
      <c r="H61" s="29">
        <f>F61/$F$76</f>
        <v>3.9849089538295121E-2</v>
      </c>
      <c r="I61" s="30">
        <f>F61-F62</f>
        <v>102.32000000000062</v>
      </c>
    </row>
    <row r="62" spans="1:9" ht="24.9" customHeight="1" thickBot="1" x14ac:dyDescent="0.45">
      <c r="A62" s="79" t="s">
        <v>16</v>
      </c>
      <c r="B62" s="142">
        <v>1143.08</v>
      </c>
      <c r="C62" s="142">
        <v>595.15</v>
      </c>
      <c r="D62" s="142">
        <v>413.02</v>
      </c>
      <c r="E62" s="142">
        <v>80.489999999999995</v>
      </c>
      <c r="F62" s="143">
        <f t="shared" si="13"/>
        <v>2231.7399999999998</v>
      </c>
      <c r="G62" s="37"/>
      <c r="H62" s="37"/>
      <c r="I62" s="38"/>
    </row>
    <row r="63" spans="1:9" ht="24.9" customHeight="1" thickBot="1" x14ac:dyDescent="0.45">
      <c r="A63" s="141" t="s">
        <v>76</v>
      </c>
      <c r="B63" s="120">
        <v>0</v>
      </c>
      <c r="C63" s="120">
        <v>0</v>
      </c>
      <c r="D63" s="120">
        <v>0</v>
      </c>
      <c r="E63" s="120">
        <v>0</v>
      </c>
      <c r="F63" s="144">
        <f t="shared" si="13"/>
        <v>0</v>
      </c>
      <c r="G63" s="29">
        <f t="shared" si="15"/>
        <v>-1</v>
      </c>
      <c r="H63" s="29">
        <f>F63/$F$76</f>
        <v>0</v>
      </c>
      <c r="I63" s="30">
        <f>F63-F64</f>
        <v>-2073.84</v>
      </c>
    </row>
    <row r="64" spans="1:9" ht="24.9" customHeight="1" thickBot="1" x14ac:dyDescent="0.45">
      <c r="A64" s="79" t="s">
        <v>16</v>
      </c>
      <c r="B64" s="142">
        <v>1452.24</v>
      </c>
      <c r="C64" s="142">
        <v>594.35</v>
      </c>
      <c r="D64" s="142">
        <v>2.59</v>
      </c>
      <c r="E64" s="142">
        <v>24.66</v>
      </c>
      <c r="F64" s="143">
        <f t="shared" si="13"/>
        <v>2073.84</v>
      </c>
      <c r="G64" s="37"/>
      <c r="H64" s="37"/>
      <c r="I64" s="38"/>
    </row>
    <row r="65" spans="1:9" ht="24.9" customHeight="1" thickBot="1" x14ac:dyDescent="0.45">
      <c r="A65" s="25" t="s">
        <v>66</v>
      </c>
      <c r="B65" s="120">
        <v>393.59</v>
      </c>
      <c r="C65" s="120">
        <v>350.93</v>
      </c>
      <c r="D65" s="120">
        <v>0</v>
      </c>
      <c r="E65" s="120">
        <v>1.27</v>
      </c>
      <c r="F65" s="15">
        <f t="shared" si="13"/>
        <v>745.79</v>
      </c>
      <c r="G65" s="29">
        <f t="shared" si="15"/>
        <v>0.31264080540692762</v>
      </c>
      <c r="H65" s="29">
        <f>F65/$F$76</f>
        <v>1.2732771431225039E-2</v>
      </c>
      <c r="I65" s="30">
        <f>F65-F66</f>
        <v>177.63</v>
      </c>
    </row>
    <row r="66" spans="1:9" ht="24.9" customHeight="1" thickBot="1" x14ac:dyDescent="0.45">
      <c r="A66" s="79" t="s">
        <v>16</v>
      </c>
      <c r="B66" s="145">
        <v>312.31</v>
      </c>
      <c r="C66" s="145">
        <v>254.99</v>
      </c>
      <c r="D66" s="145">
        <v>0</v>
      </c>
      <c r="E66" s="145">
        <v>0.86</v>
      </c>
      <c r="F66" s="143">
        <f t="shared" si="13"/>
        <v>568.16</v>
      </c>
      <c r="G66" s="51"/>
      <c r="H66" s="51"/>
      <c r="I66" s="38"/>
    </row>
    <row r="67" spans="1:9" ht="24.9" customHeight="1" thickBot="1" x14ac:dyDescent="0.45">
      <c r="A67" s="25" t="s">
        <v>32</v>
      </c>
      <c r="B67" s="370">
        <v>1355.52</v>
      </c>
      <c r="C67" s="40">
        <v>310.45999999999998</v>
      </c>
      <c r="D67" s="40">
        <v>0</v>
      </c>
      <c r="E67" s="40">
        <v>3.74</v>
      </c>
      <c r="F67" s="15">
        <f t="shared" si="13"/>
        <v>1669.72</v>
      </c>
      <c r="G67" s="29">
        <f>(F67-F68)/F68</f>
        <v>0.41616908671461533</v>
      </c>
      <c r="H67" s="29">
        <f>F67/F76</f>
        <v>2.8506902900474761E-2</v>
      </c>
      <c r="I67" s="30">
        <f>F67-F68</f>
        <v>490.68000000000006</v>
      </c>
    </row>
    <row r="68" spans="1:9" ht="24.9" customHeight="1" thickBot="1" x14ac:dyDescent="0.45">
      <c r="A68" s="79" t="s">
        <v>16</v>
      </c>
      <c r="B68" s="142">
        <v>869.37</v>
      </c>
      <c r="C68" s="142">
        <v>308.19</v>
      </c>
      <c r="D68" s="146">
        <v>0</v>
      </c>
      <c r="E68" s="142">
        <v>1.48</v>
      </c>
      <c r="F68" s="143">
        <f t="shared" si="13"/>
        <v>1179.04</v>
      </c>
      <c r="G68" s="37"/>
      <c r="H68" s="37"/>
      <c r="I68" s="38"/>
    </row>
    <row r="69" spans="1:9" ht="24.9" customHeight="1" thickBot="1" x14ac:dyDescent="0.45">
      <c r="A69" s="25" t="s">
        <v>73</v>
      </c>
      <c r="B69" s="120">
        <v>-0.01</v>
      </c>
      <c r="C69" s="120">
        <v>0</v>
      </c>
      <c r="D69" s="120">
        <v>0</v>
      </c>
      <c r="E69" s="120">
        <v>0</v>
      </c>
      <c r="F69" s="44">
        <f t="shared" ref="F69:F72" si="16">B69+C69+D69+E69</f>
        <v>-0.01</v>
      </c>
      <c r="G69" s="148">
        <f t="shared" si="15"/>
        <v>-1.0016722408026755</v>
      </c>
      <c r="H69" s="148">
        <f>F69/$F$76</f>
        <v>-1.7072864252973411E-7</v>
      </c>
      <c r="I69" s="149">
        <f>F69-F70</f>
        <v>-5.99</v>
      </c>
    </row>
    <row r="70" spans="1:9" ht="24.9" customHeight="1" thickBot="1" x14ac:dyDescent="0.45">
      <c r="A70" s="79" t="s">
        <v>16</v>
      </c>
      <c r="B70" s="142">
        <v>5.95</v>
      </c>
      <c r="C70" s="142">
        <v>0.03</v>
      </c>
      <c r="D70" s="142">
        <v>0</v>
      </c>
      <c r="E70" s="142">
        <v>0</v>
      </c>
      <c r="F70" s="92">
        <f t="shared" si="16"/>
        <v>5.98</v>
      </c>
      <c r="G70" s="37"/>
      <c r="H70" s="37"/>
      <c r="I70" s="38"/>
    </row>
    <row r="71" spans="1:9" ht="24.9" customHeight="1" thickBot="1" x14ac:dyDescent="0.45">
      <c r="A71" s="147" t="s">
        <v>60</v>
      </c>
      <c r="B71" s="120">
        <v>8207.5300000000007</v>
      </c>
      <c r="C71" s="120">
        <v>996.33</v>
      </c>
      <c r="D71" s="120">
        <v>0</v>
      </c>
      <c r="E71" s="120">
        <v>0.63</v>
      </c>
      <c r="F71" s="40">
        <f t="shared" si="16"/>
        <v>9204.49</v>
      </c>
      <c r="G71" s="29">
        <f t="shared" si="15"/>
        <v>0.36739202129714066</v>
      </c>
      <c r="H71" s="29">
        <f>F71/$F$76</f>
        <v>0.15714700828785122</v>
      </c>
      <c r="I71" s="30">
        <f>F71-F72</f>
        <v>2473.0699999999988</v>
      </c>
    </row>
    <row r="72" spans="1:9" ht="24.9" customHeight="1" thickBot="1" x14ac:dyDescent="0.45">
      <c r="A72" s="79" t="s">
        <v>33</v>
      </c>
      <c r="B72" s="142">
        <v>5825.18</v>
      </c>
      <c r="C72" s="142">
        <v>889.72</v>
      </c>
      <c r="D72" s="142">
        <v>4.0999999999999996</v>
      </c>
      <c r="E72" s="142">
        <v>12.42</v>
      </c>
      <c r="F72" s="92">
        <f t="shared" si="16"/>
        <v>6731.420000000001</v>
      </c>
      <c r="G72" s="37"/>
      <c r="H72" s="37"/>
      <c r="I72" s="38"/>
    </row>
    <row r="73" spans="1:9" ht="24.9" customHeight="1" x14ac:dyDescent="0.4">
      <c r="A73" s="150" t="s">
        <v>34</v>
      </c>
      <c r="B73" s="151">
        <f t="shared" ref="B73:F74" si="17">SUM(B59,B61,B63,B65,B67,B69,B71)</f>
        <v>12134.57</v>
      </c>
      <c r="C73" s="151">
        <f t="shared" si="17"/>
        <v>2955.67</v>
      </c>
      <c r="D73" s="151">
        <f t="shared" si="17"/>
        <v>0</v>
      </c>
      <c r="E73" s="151">
        <f t="shared" si="17"/>
        <v>29.650000000000002</v>
      </c>
      <c r="F73" s="151">
        <f t="shared" si="17"/>
        <v>15119.89</v>
      </c>
      <c r="G73" s="132">
        <f t="shared" si="15"/>
        <v>0.11621408728532831</v>
      </c>
      <c r="H73" s="132">
        <f>F73/$F$76</f>
        <v>0.25813982948989012</v>
      </c>
      <c r="I73" s="30">
        <f>F73-F74</f>
        <v>1574.1999999999989</v>
      </c>
    </row>
    <row r="74" spans="1:9" ht="24.9" customHeight="1" x14ac:dyDescent="0.4">
      <c r="A74" s="31" t="s">
        <v>26</v>
      </c>
      <c r="B74" s="134">
        <f t="shared" si="17"/>
        <v>9957.69</v>
      </c>
      <c r="C74" s="134">
        <f t="shared" si="17"/>
        <v>3048.38</v>
      </c>
      <c r="D74" s="134">
        <f>SUM(D60,D62,D64,D66,D68,D70,D72)</f>
        <v>419.71</v>
      </c>
      <c r="E74" s="134">
        <f t="shared" si="17"/>
        <v>119.91</v>
      </c>
      <c r="F74" s="134">
        <f t="shared" si="17"/>
        <v>13545.69</v>
      </c>
      <c r="G74" s="152"/>
      <c r="H74" s="152"/>
      <c r="I74" s="153"/>
    </row>
    <row r="75" spans="1:9" ht="24.9" customHeight="1" x14ac:dyDescent="0.4">
      <c r="A75" s="137" t="s">
        <v>27</v>
      </c>
      <c r="B75" s="138">
        <f t="shared" ref="B75:F75" si="18">(B73-B74)/B74</f>
        <v>0.21861295139736214</v>
      </c>
      <c r="C75" s="138">
        <f t="shared" si="18"/>
        <v>-3.0412875035264644E-2</v>
      </c>
      <c r="D75" s="138">
        <f t="shared" si="18"/>
        <v>-1</v>
      </c>
      <c r="E75" s="138">
        <f t="shared" si="18"/>
        <v>-0.75273121507797514</v>
      </c>
      <c r="F75" s="138">
        <f t="shared" si="18"/>
        <v>0.11621408728532831</v>
      </c>
      <c r="G75" s="135"/>
      <c r="H75" s="135"/>
      <c r="I75" s="136"/>
    </row>
    <row r="76" spans="1:9" ht="24.9" customHeight="1" x14ac:dyDescent="0.4">
      <c r="A76" s="18" t="s">
        <v>39</v>
      </c>
      <c r="B76" s="30">
        <f>B73+B55</f>
        <v>26301.19</v>
      </c>
      <c r="C76" s="30">
        <f t="shared" ref="C76:F76" si="19">C73+C55</f>
        <v>27708.199999999997</v>
      </c>
      <c r="D76" s="30">
        <f t="shared" si="19"/>
        <v>4319.3599999999997</v>
      </c>
      <c r="E76" s="30">
        <f t="shared" si="19"/>
        <v>243.72999999999996</v>
      </c>
      <c r="F76" s="30">
        <f t="shared" si="19"/>
        <v>58572.480000000003</v>
      </c>
      <c r="G76" s="154">
        <f t="shared" ref="G76" si="20">(F76-F77)/F77</f>
        <v>0.1334877355511106</v>
      </c>
      <c r="H76" s="154">
        <f>F76/$F$76</f>
        <v>1</v>
      </c>
      <c r="I76" s="30">
        <f>F76-F77</f>
        <v>6897.9199999999983</v>
      </c>
    </row>
    <row r="77" spans="1:9" ht="24.9" customHeight="1" x14ac:dyDescent="0.4">
      <c r="A77" s="31" t="s">
        <v>26</v>
      </c>
      <c r="B77" s="153">
        <f>B56+B74</f>
        <v>20466.21</v>
      </c>
      <c r="C77" s="153">
        <f t="shared" ref="C77:F77" si="21">C56+C74</f>
        <v>25567.079999999998</v>
      </c>
      <c r="D77" s="153">
        <f t="shared" si="21"/>
        <v>4826</v>
      </c>
      <c r="E77" s="153">
        <f t="shared" si="21"/>
        <v>815.27</v>
      </c>
      <c r="F77" s="153">
        <f t="shared" si="21"/>
        <v>51674.560000000005</v>
      </c>
      <c r="G77" s="135"/>
      <c r="H77" s="135"/>
      <c r="I77" s="136"/>
    </row>
    <row r="78" spans="1:9" ht="24.9" customHeight="1" x14ac:dyDescent="0.4">
      <c r="A78" s="155" t="s">
        <v>27</v>
      </c>
      <c r="B78" s="154">
        <f>(B76-B77)/B77</f>
        <v>0.28510310409206197</v>
      </c>
      <c r="C78" s="154">
        <f t="shared" ref="C78:E78" si="22">(C76-C77)/C77</f>
        <v>8.3745191081656539E-2</v>
      </c>
      <c r="D78" s="154">
        <f t="shared" si="22"/>
        <v>-0.10498135101533368</v>
      </c>
      <c r="E78" s="154">
        <f t="shared" si="22"/>
        <v>-0.70104382597176396</v>
      </c>
      <c r="F78" s="154">
        <f>(F76-F77)/F77</f>
        <v>0.1334877355511106</v>
      </c>
      <c r="G78" s="135"/>
      <c r="H78" s="135"/>
      <c r="I78" s="136"/>
    </row>
    <row r="79" spans="1:9" ht="24.9" customHeight="1" x14ac:dyDescent="0.4">
      <c r="A79" s="156" t="s">
        <v>40</v>
      </c>
      <c r="B79" s="154">
        <f>B76/$F$76</f>
        <v>0.4490366465616617</v>
      </c>
      <c r="C79" s="154">
        <f t="shared" ref="C79:F79" si="23">C76/$F$76</f>
        <v>0.47305833729423774</v>
      </c>
      <c r="D79" s="154">
        <f t="shared" si="23"/>
        <v>7.3743846939723218E-2</v>
      </c>
      <c r="E79" s="154">
        <f t="shared" si="23"/>
        <v>4.161169204377208E-3</v>
      </c>
      <c r="F79" s="154">
        <f t="shared" si="23"/>
        <v>1</v>
      </c>
      <c r="G79" s="135"/>
      <c r="H79" s="135"/>
      <c r="I79" s="136"/>
    </row>
    <row r="80" spans="1:9" ht="24.9" customHeight="1" x14ac:dyDescent="0.4">
      <c r="A80" s="31" t="s">
        <v>41</v>
      </c>
      <c r="B80" s="152">
        <f>B77/$F$77</f>
        <v>0.39605968584928442</v>
      </c>
      <c r="C80" s="152">
        <f>C77/$F$77</f>
        <v>0.49477112141835355</v>
      </c>
      <c r="D80" s="152">
        <f>D77/$F$77</f>
        <v>9.3392183697355136E-2</v>
      </c>
      <c r="E80" s="152">
        <f>E77/$F$77</f>
        <v>1.577700903500678E-2</v>
      </c>
      <c r="F80" s="152">
        <f>F77/$F$77</f>
        <v>1</v>
      </c>
      <c r="G80" s="135"/>
      <c r="H80" s="135"/>
      <c r="I80" s="136"/>
    </row>
    <row r="81" spans="1:1" s="403" customFormat="1" ht="24.9" customHeight="1" x14ac:dyDescent="0.3">
      <c r="A81" s="403" t="s">
        <v>42</v>
      </c>
    </row>
    <row r="82" spans="1:1" s="403" customFormat="1" ht="24.9" customHeight="1" x14ac:dyDescent="0.3">
      <c r="A82" s="403" t="s">
        <v>75</v>
      </c>
    </row>
    <row r="83" spans="1:1" ht="24.9" customHeight="1" x14ac:dyDescent="0.4">
      <c r="A83" s="403" t="s">
        <v>78</v>
      </c>
    </row>
    <row r="84" spans="1:1" ht="24.9" customHeight="1" x14ac:dyDescent="0.4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"/>
  <sheetViews>
    <sheetView zoomScale="85" zoomScaleNormal="85" workbookViewId="0">
      <pane ySplit="4" topLeftCell="A5" activePane="bottomLeft" state="frozen"/>
      <selection pane="bottomLeft" activeCell="K8" sqref="K8"/>
    </sheetView>
  </sheetViews>
  <sheetFormatPr defaultColWidth="22.44140625" defaultRowHeight="21" x14ac:dyDescent="0.4"/>
  <cols>
    <col min="1" max="1" width="35.109375" style="2" customWidth="1"/>
    <col min="2" max="2" width="18" style="2" customWidth="1"/>
    <col min="3" max="3" width="15.33203125" style="2" customWidth="1"/>
    <col min="4" max="4" width="21" style="2" customWidth="1"/>
    <col min="5" max="5" width="17.88671875" style="2" customWidth="1"/>
    <col min="6" max="6" width="17.5546875" style="2" customWidth="1"/>
    <col min="7" max="7" width="17.33203125" style="2" customWidth="1"/>
    <col min="8" max="8" width="16.5546875" style="2" customWidth="1"/>
    <col min="9" max="16384" width="22.44140625" style="2"/>
  </cols>
  <sheetData>
    <row r="1" spans="1:8" x14ac:dyDescent="0.4">
      <c r="A1" s="411" t="s">
        <v>81</v>
      </c>
      <c r="B1" s="411"/>
      <c r="C1" s="411"/>
      <c r="D1" s="411"/>
      <c r="E1" s="411"/>
      <c r="F1" s="411"/>
      <c r="G1" s="411"/>
      <c r="H1" s="411"/>
    </row>
    <row r="2" spans="1:8" ht="18" customHeight="1" x14ac:dyDescent="0.4">
      <c r="A2" s="412"/>
      <c r="B2" s="412"/>
      <c r="C2" s="412"/>
      <c r="D2" s="412"/>
      <c r="E2" s="412"/>
      <c r="F2" s="412"/>
      <c r="G2" s="412"/>
      <c r="H2" s="412"/>
    </row>
    <row r="3" spans="1:8" ht="21.6" thickBot="1" x14ac:dyDescent="0.45">
      <c r="A3" s="413"/>
      <c r="B3" s="413"/>
      <c r="C3" s="413"/>
      <c r="D3" s="413"/>
      <c r="E3" s="413"/>
      <c r="F3" s="413"/>
      <c r="G3" s="413"/>
      <c r="H3" s="413"/>
    </row>
    <row r="4" spans="1:8" ht="42.6" thickBot="1" x14ac:dyDescent="0.45">
      <c r="A4" s="159" t="s">
        <v>0</v>
      </c>
      <c r="B4" s="339" t="s">
        <v>44</v>
      </c>
      <c r="C4" s="339" t="s">
        <v>43</v>
      </c>
      <c r="D4" s="339" t="s">
        <v>50</v>
      </c>
      <c r="E4" s="339" t="s">
        <v>68</v>
      </c>
      <c r="F4" s="340" t="s">
        <v>13</v>
      </c>
      <c r="G4" s="341" t="s">
        <v>14</v>
      </c>
      <c r="H4" s="342" t="s">
        <v>15</v>
      </c>
    </row>
    <row r="5" spans="1:8" x14ac:dyDescent="0.4">
      <c r="A5" s="343"/>
      <c r="B5" s="344"/>
      <c r="C5" s="344"/>
      <c r="D5" s="344"/>
      <c r="E5" s="344"/>
      <c r="F5" s="344"/>
      <c r="G5" s="344"/>
      <c r="H5" s="345"/>
    </row>
    <row r="6" spans="1:8" x14ac:dyDescent="0.4">
      <c r="A6" s="156" t="s">
        <v>59</v>
      </c>
      <c r="B6" s="140"/>
      <c r="C6" s="140"/>
      <c r="D6" s="140"/>
      <c r="E6" s="140"/>
      <c r="F6" s="140"/>
      <c r="G6" s="140"/>
      <c r="H6" s="140"/>
    </row>
    <row r="7" spans="1:8" ht="21.6" thickBot="1" x14ac:dyDescent="0.45">
      <c r="A7" s="25" t="s">
        <v>19</v>
      </c>
      <c r="B7" s="14">
        <v>2556.38</v>
      </c>
      <c r="C7" s="14">
        <v>13.07</v>
      </c>
      <c r="D7" s="14">
        <v>533.86</v>
      </c>
      <c r="E7" s="15">
        <f>B7+C7+D7</f>
        <v>3103.3100000000004</v>
      </c>
      <c r="F7" s="16">
        <f>(E7-E8)/E8</f>
        <v>-1.9971262099129899E-2</v>
      </c>
      <c r="G7" s="346">
        <f>E7/$E$66</f>
        <v>0.13156185587551752</v>
      </c>
      <c r="H7" s="30">
        <f>E7-E8</f>
        <v>-63.239999999999782</v>
      </c>
    </row>
    <row r="8" spans="1:8" ht="21.6" thickBot="1" x14ac:dyDescent="0.45">
      <c r="A8" s="31" t="s">
        <v>16</v>
      </c>
      <c r="B8" s="142">
        <v>2481.38</v>
      </c>
      <c r="C8" s="142">
        <v>11.95</v>
      </c>
      <c r="D8" s="142">
        <v>673.22</v>
      </c>
      <c r="E8" s="92">
        <f t="shared" ref="E8:E53" si="0">B8+C8+D8</f>
        <v>3166.55</v>
      </c>
      <c r="F8" s="46"/>
      <c r="G8" s="51"/>
      <c r="H8" s="38"/>
    </row>
    <row r="9" spans="1:8" ht="21.6" thickBot="1" x14ac:dyDescent="0.45">
      <c r="A9" s="25" t="s">
        <v>23</v>
      </c>
      <c r="B9" s="120">
        <v>804.15</v>
      </c>
      <c r="C9" s="120">
        <v>2</v>
      </c>
      <c r="D9" s="120">
        <v>39.119999999999997</v>
      </c>
      <c r="E9" s="40">
        <f t="shared" si="0"/>
        <v>845.27</v>
      </c>
      <c r="F9" s="29">
        <f t="shared" ref="F9:F39" si="1">(E9-E10)/E10</f>
        <v>-1.0975253027555134E-2</v>
      </c>
      <c r="G9" s="29">
        <f>E9/$E$66</f>
        <v>3.5834412261713675E-2</v>
      </c>
      <c r="H9" s="56">
        <f>E9-E10</f>
        <v>-9.3799999999999955</v>
      </c>
    </row>
    <row r="10" spans="1:8" ht="21.6" thickBot="1" x14ac:dyDescent="0.45">
      <c r="A10" s="31" t="s">
        <v>16</v>
      </c>
      <c r="B10" s="142">
        <v>828.06</v>
      </c>
      <c r="C10" s="142">
        <v>2.71</v>
      </c>
      <c r="D10" s="142">
        <v>23.88</v>
      </c>
      <c r="E10" s="347">
        <f t="shared" si="0"/>
        <v>854.65</v>
      </c>
      <c r="F10" s="46"/>
      <c r="G10" s="46"/>
      <c r="H10" s="38"/>
    </row>
    <row r="11" spans="1:8" ht="21.6" thickBot="1" x14ac:dyDescent="0.45">
      <c r="A11" s="25" t="s">
        <v>20</v>
      </c>
      <c r="B11" s="120">
        <v>1.72</v>
      </c>
      <c r="C11" s="120">
        <v>0</v>
      </c>
      <c r="D11" s="120">
        <v>28.59</v>
      </c>
      <c r="E11" s="28">
        <f t="shared" si="0"/>
        <v>30.31</v>
      </c>
      <c r="F11" s="48">
        <f>(E11-E12)/E12</f>
        <v>-0.42897513187641295</v>
      </c>
      <c r="G11" s="29">
        <f>E11/$E$66</f>
        <v>1.284963426659578E-3</v>
      </c>
      <c r="H11" s="348">
        <f>E11-E12</f>
        <v>-22.77</v>
      </c>
    </row>
    <row r="12" spans="1:8" ht="26.25" customHeight="1" thickBot="1" x14ac:dyDescent="0.45">
      <c r="A12" s="31" t="s">
        <v>16</v>
      </c>
      <c r="B12" s="142">
        <v>19.36</v>
      </c>
      <c r="C12" s="142">
        <v>0</v>
      </c>
      <c r="D12" s="142">
        <v>33.72</v>
      </c>
      <c r="E12" s="92">
        <f t="shared" si="0"/>
        <v>53.08</v>
      </c>
      <c r="F12" s="37"/>
      <c r="G12" s="37"/>
      <c r="H12" s="349"/>
    </row>
    <row r="13" spans="1:8" ht="21.6" thickBot="1" x14ac:dyDescent="0.45">
      <c r="A13" s="25" t="s">
        <v>70</v>
      </c>
      <c r="B13" s="120">
        <v>0</v>
      </c>
      <c r="C13" s="120">
        <v>0</v>
      </c>
      <c r="D13" s="120">
        <v>0.23</v>
      </c>
      <c r="E13" s="120">
        <f t="shared" si="0"/>
        <v>0.23</v>
      </c>
      <c r="F13" s="350">
        <f>(E13-E14)/E14</f>
        <v>2.2857142857142856</v>
      </c>
      <c r="G13" s="350">
        <f>E13/E66</f>
        <v>9.750629763500593E-6</v>
      </c>
      <c r="H13" s="351">
        <f>E13-E14</f>
        <v>0.16</v>
      </c>
    </row>
    <row r="14" spans="1:8" ht="21.6" thickBot="1" x14ac:dyDescent="0.45">
      <c r="A14" s="214" t="s">
        <v>16</v>
      </c>
      <c r="B14" s="145">
        <v>0</v>
      </c>
      <c r="C14" s="145">
        <v>0</v>
      </c>
      <c r="D14" s="145">
        <v>7.0000000000000007E-2</v>
      </c>
      <c r="E14" s="145">
        <f t="shared" si="0"/>
        <v>7.0000000000000007E-2</v>
      </c>
      <c r="F14" s="51"/>
      <c r="G14" s="51"/>
      <c r="H14" s="352"/>
    </row>
    <row r="15" spans="1:8" ht="21.6" thickBot="1" x14ac:dyDescent="0.45">
      <c r="A15" s="147" t="s">
        <v>21</v>
      </c>
      <c r="B15" s="40">
        <v>1133.77</v>
      </c>
      <c r="C15" s="40">
        <v>0</v>
      </c>
      <c r="D15" s="40">
        <v>204.57</v>
      </c>
      <c r="E15" s="40">
        <f>B15+C15+D15</f>
        <v>1338.34</v>
      </c>
      <c r="F15" s="346">
        <f>(E15-E16)/E16</f>
        <v>0.2454888092689963</v>
      </c>
      <c r="G15" s="346">
        <f>E15/E66</f>
        <v>5.6737642772536449E-2</v>
      </c>
      <c r="H15" s="353">
        <f>E15-E16</f>
        <v>263.78999999999996</v>
      </c>
    </row>
    <row r="16" spans="1:8" ht="21.6" thickBot="1" x14ac:dyDescent="0.45">
      <c r="A16" s="31" t="s">
        <v>16</v>
      </c>
      <c r="B16" s="92">
        <v>912.25</v>
      </c>
      <c r="C16" s="21">
        <v>0</v>
      </c>
      <c r="D16" s="21">
        <v>162.30000000000001</v>
      </c>
      <c r="E16" s="21">
        <f>B16+C16+D16</f>
        <v>1074.55</v>
      </c>
      <c r="F16" s="37"/>
      <c r="G16" s="37"/>
      <c r="H16" s="349"/>
    </row>
    <row r="17" spans="1:8" ht="21.6" thickBot="1" x14ac:dyDescent="0.45">
      <c r="A17" s="25" t="s">
        <v>74</v>
      </c>
      <c r="B17" s="120">
        <v>0</v>
      </c>
      <c r="C17" s="120">
        <v>0</v>
      </c>
      <c r="D17" s="120">
        <v>3.92</v>
      </c>
      <c r="E17" s="354">
        <f t="shared" si="0"/>
        <v>3.92</v>
      </c>
      <c r="F17" s="132">
        <f t="shared" si="1"/>
        <v>-0.11111111111111116</v>
      </c>
      <c r="G17" s="132">
        <f>E17/$E$66</f>
        <v>1.6618464640401009E-4</v>
      </c>
      <c r="H17" s="149">
        <f>E17-E18</f>
        <v>-0.49000000000000021</v>
      </c>
    </row>
    <row r="18" spans="1:8" ht="21.6" thickBot="1" x14ac:dyDescent="0.45">
      <c r="A18" s="31" t="s">
        <v>16</v>
      </c>
      <c r="B18" s="145">
        <v>0</v>
      </c>
      <c r="C18" s="145">
        <v>0</v>
      </c>
      <c r="D18" s="145">
        <v>4.41</v>
      </c>
      <c r="E18" s="355">
        <f t="shared" si="0"/>
        <v>4.41</v>
      </c>
      <c r="F18" s="115"/>
      <c r="G18" s="115"/>
      <c r="H18" s="356"/>
    </row>
    <row r="19" spans="1:8" ht="21.6" thickBot="1" x14ac:dyDescent="0.45">
      <c r="A19" s="25" t="s">
        <v>72</v>
      </c>
      <c r="B19" s="93">
        <v>2572.9699999999998</v>
      </c>
      <c r="C19" s="93">
        <v>40.56</v>
      </c>
      <c r="D19" s="93">
        <v>169.28</v>
      </c>
      <c r="E19" s="357">
        <f t="shared" si="0"/>
        <v>2782.81</v>
      </c>
      <c r="F19" s="358">
        <f t="shared" ref="F19" si="2">(E19-E20)/E20</f>
        <v>0.18164524443425337</v>
      </c>
      <c r="G19" s="358">
        <f>E19/$E$66</f>
        <v>0.11797456527029167</v>
      </c>
      <c r="H19" s="359">
        <f>E19-E20</f>
        <v>427.77999999999975</v>
      </c>
    </row>
    <row r="20" spans="1:8" ht="21.6" thickBot="1" x14ac:dyDescent="0.45">
      <c r="A20" s="31" t="s">
        <v>16</v>
      </c>
      <c r="B20" s="360">
        <v>2163.14</v>
      </c>
      <c r="C20" s="142">
        <v>39.82</v>
      </c>
      <c r="D20" s="142">
        <v>152.07</v>
      </c>
      <c r="E20" s="361">
        <f t="shared" si="0"/>
        <v>2355.0300000000002</v>
      </c>
      <c r="F20" s="362"/>
      <c r="G20" s="362"/>
      <c r="H20" s="363"/>
    </row>
    <row r="21" spans="1:8" ht="21.6" thickBot="1" x14ac:dyDescent="0.45">
      <c r="A21" s="25" t="s">
        <v>53</v>
      </c>
      <c r="B21" s="40">
        <v>32.549999999999997</v>
      </c>
      <c r="C21" s="40">
        <v>36.4</v>
      </c>
      <c r="D21" s="120">
        <v>254.4</v>
      </c>
      <c r="E21" s="40">
        <f t="shared" si="0"/>
        <v>323.35000000000002</v>
      </c>
      <c r="F21" s="29">
        <f t="shared" si="1"/>
        <v>-4.0532921871754453E-2</v>
      </c>
      <c r="G21" s="29">
        <f>E21/$E$66</f>
        <v>1.3708113626208334E-2</v>
      </c>
      <c r="H21" s="364">
        <f>E21-E22</f>
        <v>-13.659999999999968</v>
      </c>
    </row>
    <row r="22" spans="1:8" ht="21.6" thickBot="1" x14ac:dyDescent="0.45">
      <c r="A22" s="31" t="s">
        <v>16</v>
      </c>
      <c r="B22" s="142">
        <v>10.71</v>
      </c>
      <c r="C22" s="142">
        <v>47.76</v>
      </c>
      <c r="D22" s="365">
        <v>278.54000000000002</v>
      </c>
      <c r="E22" s="92">
        <f t="shared" si="0"/>
        <v>337.01</v>
      </c>
      <c r="F22" s="37"/>
      <c r="G22" s="37"/>
      <c r="H22" s="366"/>
    </row>
    <row r="23" spans="1:8" ht="21.6" thickBot="1" x14ac:dyDescent="0.45">
      <c r="A23" s="25" t="s">
        <v>54</v>
      </c>
      <c r="B23" s="98">
        <v>1541.29</v>
      </c>
      <c r="C23" s="120">
        <v>46.01</v>
      </c>
      <c r="D23" s="120">
        <v>214.56</v>
      </c>
      <c r="E23" s="40">
        <f t="shared" si="0"/>
        <v>1801.86</v>
      </c>
      <c r="F23" s="29">
        <f t="shared" si="1"/>
        <v>-0.15201001477744425</v>
      </c>
      <c r="G23" s="29">
        <f>E23/$E$66</f>
        <v>7.6388129328961635E-2</v>
      </c>
      <c r="H23" s="364">
        <f>E23-E24</f>
        <v>-323.00000000000023</v>
      </c>
    </row>
    <row r="24" spans="1:8" ht="21.6" thickBot="1" x14ac:dyDescent="0.45">
      <c r="A24" s="31" t="s">
        <v>16</v>
      </c>
      <c r="B24" s="367">
        <v>1883.26</v>
      </c>
      <c r="C24" s="142">
        <v>74.040000000000006</v>
      </c>
      <c r="D24" s="142">
        <v>167.56</v>
      </c>
      <c r="E24" s="92">
        <f t="shared" si="0"/>
        <v>2124.86</v>
      </c>
      <c r="F24" s="37"/>
      <c r="G24" s="37"/>
      <c r="H24" s="366"/>
    </row>
    <row r="25" spans="1:8" ht="21.6" thickBot="1" x14ac:dyDescent="0.45">
      <c r="A25" s="25" t="s">
        <v>52</v>
      </c>
      <c r="B25" s="125">
        <v>0</v>
      </c>
      <c r="C25" s="83">
        <v>0</v>
      </c>
      <c r="D25" s="83">
        <v>12.46</v>
      </c>
      <c r="E25" s="40">
        <f t="shared" si="0"/>
        <v>12.46</v>
      </c>
      <c r="F25" s="29">
        <f t="shared" si="1"/>
        <v>-5.5344958301743644E-2</v>
      </c>
      <c r="G25" s="29">
        <f>E25/$E$66</f>
        <v>5.2822976892703214E-4</v>
      </c>
      <c r="H25" s="364">
        <f>E25-E26</f>
        <v>-0.72999999999999865</v>
      </c>
    </row>
    <row r="26" spans="1:8" ht="21.6" thickBot="1" x14ac:dyDescent="0.45">
      <c r="A26" s="31" t="s">
        <v>16</v>
      </c>
      <c r="B26" s="368">
        <v>0</v>
      </c>
      <c r="C26" s="85">
        <v>0</v>
      </c>
      <c r="D26" s="85">
        <v>13.19</v>
      </c>
      <c r="E26" s="92">
        <f t="shared" si="0"/>
        <v>13.19</v>
      </c>
      <c r="F26" s="37"/>
      <c r="G26" s="37"/>
      <c r="H26" s="366"/>
    </row>
    <row r="27" spans="1:8" ht="21.6" thickBot="1" x14ac:dyDescent="0.45">
      <c r="A27" s="25" t="s">
        <v>65</v>
      </c>
      <c r="B27" s="40">
        <v>0</v>
      </c>
      <c r="C27" s="40">
        <v>0</v>
      </c>
      <c r="D27" s="120">
        <v>67.069999999999993</v>
      </c>
      <c r="E27" s="40">
        <f t="shared" si="0"/>
        <v>67.069999999999993</v>
      </c>
      <c r="F27" s="29">
        <f t="shared" si="1"/>
        <v>0.10658307210031338</v>
      </c>
      <c r="G27" s="29">
        <f>E27/$E$66</f>
        <v>2.8433684271216724E-3</v>
      </c>
      <c r="H27" s="364">
        <f>E27-E28</f>
        <v>6.4599999999999937</v>
      </c>
    </row>
    <row r="28" spans="1:8" ht="21.6" thickBot="1" x14ac:dyDescent="0.45">
      <c r="A28" s="31" t="s">
        <v>16</v>
      </c>
      <c r="B28" s="142">
        <v>0</v>
      </c>
      <c r="C28" s="142">
        <v>0</v>
      </c>
      <c r="D28" s="142">
        <v>60.61</v>
      </c>
      <c r="E28" s="92">
        <f t="shared" si="0"/>
        <v>60.61</v>
      </c>
      <c r="F28" s="37"/>
      <c r="G28" s="37"/>
      <c r="H28" s="366"/>
    </row>
    <row r="29" spans="1:8" ht="21.6" thickBot="1" x14ac:dyDescent="0.45">
      <c r="A29" s="25" t="s">
        <v>25</v>
      </c>
      <c r="B29" s="120">
        <v>0</v>
      </c>
      <c r="C29" s="120">
        <v>0</v>
      </c>
      <c r="D29" s="369">
        <v>9.73</v>
      </c>
      <c r="E29" s="370">
        <f t="shared" si="0"/>
        <v>9.73</v>
      </c>
      <c r="F29" s="29">
        <f t="shared" si="1"/>
        <v>0.98167006109979638</v>
      </c>
      <c r="G29" s="29">
        <f>E29/$E$66</f>
        <v>4.1249403303852511E-4</v>
      </c>
      <c r="H29" s="371">
        <f>E29-E30</f>
        <v>4.82</v>
      </c>
    </row>
    <row r="30" spans="1:8" ht="21.6" thickBot="1" x14ac:dyDescent="0.45">
      <c r="A30" s="31" t="s">
        <v>16</v>
      </c>
      <c r="B30" s="142">
        <v>0</v>
      </c>
      <c r="C30" s="142">
        <v>0</v>
      </c>
      <c r="D30" s="142">
        <v>4.91</v>
      </c>
      <c r="E30" s="347">
        <f t="shared" si="0"/>
        <v>4.91</v>
      </c>
      <c r="F30" s="46"/>
      <c r="G30" s="37"/>
      <c r="H30" s="372"/>
    </row>
    <row r="31" spans="1:8" ht="21.6" thickBot="1" x14ac:dyDescent="0.45">
      <c r="A31" s="25" t="s">
        <v>55</v>
      </c>
      <c r="B31" s="120">
        <v>1365</v>
      </c>
      <c r="C31" s="120">
        <v>0</v>
      </c>
      <c r="D31" s="120">
        <v>301.83</v>
      </c>
      <c r="E31" s="40">
        <f t="shared" si="0"/>
        <v>1666.83</v>
      </c>
      <c r="F31" s="29">
        <f t="shared" si="1"/>
        <v>-0.28186071760934756</v>
      </c>
      <c r="G31" s="29">
        <f>E31/$E$66</f>
        <v>7.0663661776937794E-2</v>
      </c>
      <c r="H31" s="364">
        <f>E31-E32</f>
        <v>-654.21</v>
      </c>
    </row>
    <row r="32" spans="1:8" ht="21.6" thickBot="1" x14ac:dyDescent="0.45">
      <c r="A32" s="31" t="s">
        <v>16</v>
      </c>
      <c r="B32" s="142">
        <v>2015.9</v>
      </c>
      <c r="C32" s="142">
        <v>0</v>
      </c>
      <c r="D32" s="142">
        <v>305.14</v>
      </c>
      <c r="E32" s="347">
        <f t="shared" si="0"/>
        <v>2321.04</v>
      </c>
      <c r="F32" s="37"/>
      <c r="G32" s="46"/>
      <c r="H32" s="366"/>
    </row>
    <row r="33" spans="1:8" ht="21.6" thickBot="1" x14ac:dyDescent="0.45">
      <c r="A33" s="25" t="s">
        <v>79</v>
      </c>
      <c r="B33" s="373">
        <v>0</v>
      </c>
      <c r="C33" s="374">
        <v>0</v>
      </c>
      <c r="D33" s="373">
        <v>6.08</v>
      </c>
      <c r="E33" s="40">
        <f t="shared" si="0"/>
        <v>6.08</v>
      </c>
      <c r="F33" s="350">
        <f t="shared" si="1"/>
        <v>-0.14366197183098586</v>
      </c>
      <c r="G33" s="48">
        <f>E33/$E$66</f>
        <v>2.5775577809601565E-4</v>
      </c>
      <c r="H33" s="351">
        <f>E33-E34</f>
        <v>-1.0199999999999996</v>
      </c>
    </row>
    <row r="34" spans="1:8" ht="21.6" thickBot="1" x14ac:dyDescent="0.45">
      <c r="A34" s="31" t="s">
        <v>16</v>
      </c>
      <c r="B34" s="375">
        <v>0</v>
      </c>
      <c r="C34" s="376">
        <v>0</v>
      </c>
      <c r="D34" s="377">
        <v>7.1</v>
      </c>
      <c r="E34" s="82">
        <f t="shared" si="0"/>
        <v>7.1</v>
      </c>
      <c r="F34" s="37"/>
      <c r="G34" s="51"/>
      <c r="H34" s="366"/>
    </row>
    <row r="35" spans="1:8" ht="21.6" thickBot="1" x14ac:dyDescent="0.45">
      <c r="A35" s="25" t="s">
        <v>28</v>
      </c>
      <c r="B35" s="44">
        <v>1050</v>
      </c>
      <c r="C35" s="40">
        <v>96.54</v>
      </c>
      <c r="D35" s="40">
        <v>1136.81</v>
      </c>
      <c r="E35" s="120">
        <f t="shared" si="0"/>
        <v>2283.35</v>
      </c>
      <c r="F35" s="48">
        <f t="shared" si="1"/>
        <v>-0.25654291723917877</v>
      </c>
      <c r="G35" s="29">
        <f>E35/$E$66</f>
        <v>9.6800436828213376E-2</v>
      </c>
      <c r="H35" s="351">
        <f>E35-E36</f>
        <v>-787.91000000000031</v>
      </c>
    </row>
    <row r="36" spans="1:8" ht="21.6" thickBot="1" x14ac:dyDescent="0.45">
      <c r="A36" s="31" t="s">
        <v>16</v>
      </c>
      <c r="B36" s="142">
        <v>2022.67</v>
      </c>
      <c r="C36" s="142">
        <v>61.94</v>
      </c>
      <c r="D36" s="142">
        <v>986.65</v>
      </c>
      <c r="E36" s="378">
        <f t="shared" si="0"/>
        <v>3071.26</v>
      </c>
      <c r="F36" s="37"/>
      <c r="G36" s="362"/>
      <c r="H36" s="379"/>
    </row>
    <row r="37" spans="1:8" ht="21.6" thickBot="1" x14ac:dyDescent="0.45">
      <c r="A37" s="25" t="s">
        <v>30</v>
      </c>
      <c r="B37" s="120">
        <v>793.59</v>
      </c>
      <c r="C37" s="120">
        <v>0</v>
      </c>
      <c r="D37" s="120">
        <v>417.52</v>
      </c>
      <c r="E37" s="28">
        <f t="shared" si="0"/>
        <v>1211.1100000000001</v>
      </c>
      <c r="F37" s="350">
        <f t="shared" si="1"/>
        <v>-0.5052028647418586</v>
      </c>
      <c r="G37" s="350">
        <f>E37/$E$66</f>
        <v>5.134384875162263E-2</v>
      </c>
      <c r="H37" s="380">
        <f>E37-E38</f>
        <v>-1236.58</v>
      </c>
    </row>
    <row r="38" spans="1:8" ht="21.6" thickBot="1" x14ac:dyDescent="0.45">
      <c r="A38" s="31" t="s">
        <v>16</v>
      </c>
      <c r="B38" s="142">
        <v>2040.51</v>
      </c>
      <c r="C38" s="142">
        <v>0</v>
      </c>
      <c r="D38" s="142">
        <v>407.18</v>
      </c>
      <c r="E38" s="92">
        <f t="shared" si="0"/>
        <v>2447.69</v>
      </c>
      <c r="F38" s="37"/>
      <c r="G38" s="37"/>
      <c r="H38" s="349"/>
    </row>
    <row r="39" spans="1:8" ht="21.6" thickBot="1" x14ac:dyDescent="0.45">
      <c r="A39" s="25" t="s">
        <v>56</v>
      </c>
      <c r="B39" s="120">
        <v>0</v>
      </c>
      <c r="C39" s="120">
        <v>1.1000000000000001</v>
      </c>
      <c r="D39" s="120">
        <v>1.5</v>
      </c>
      <c r="E39" s="40">
        <f t="shared" si="0"/>
        <v>2.6</v>
      </c>
      <c r="F39" s="350">
        <f t="shared" si="1"/>
        <v>-0.23753665689149561</v>
      </c>
      <c r="G39" s="350">
        <f>E39/$E$66</f>
        <v>1.1022451037000671E-4</v>
      </c>
      <c r="H39" s="351">
        <f>E39-E40</f>
        <v>-0.81</v>
      </c>
    </row>
    <row r="40" spans="1:8" ht="21.6" thickBot="1" x14ac:dyDescent="0.45">
      <c r="A40" s="31" t="s">
        <v>16</v>
      </c>
      <c r="B40" s="381">
        <v>0</v>
      </c>
      <c r="C40" s="381">
        <v>1.78</v>
      </c>
      <c r="D40" s="381">
        <v>1.63</v>
      </c>
      <c r="E40" s="382">
        <f t="shared" si="0"/>
        <v>3.41</v>
      </c>
      <c r="F40" s="37"/>
      <c r="G40" s="37"/>
      <c r="H40" s="349"/>
    </row>
    <row r="41" spans="1:8" s="157" customFormat="1" ht="21.6" thickBot="1" x14ac:dyDescent="0.45">
      <c r="A41" s="25" t="s">
        <v>18</v>
      </c>
      <c r="B41" s="40">
        <v>2556.48</v>
      </c>
      <c r="C41" s="383">
        <v>0</v>
      </c>
      <c r="D41" s="384">
        <v>45.79</v>
      </c>
      <c r="E41" s="40">
        <f t="shared" si="0"/>
        <v>2602.27</v>
      </c>
      <c r="F41" s="350">
        <f t="shared" ref="F41" si="3">(E41-E42)/E42</f>
        <v>0.41530788726572621</v>
      </c>
      <c r="G41" s="350">
        <f>E41/$E$66</f>
        <v>0.11032074484636821</v>
      </c>
      <c r="H41" s="351">
        <f>E41-E42</f>
        <v>763.61000000000013</v>
      </c>
    </row>
    <row r="42" spans="1:8" ht="21.6" thickBot="1" x14ac:dyDescent="0.45">
      <c r="A42" s="31" t="s">
        <v>16</v>
      </c>
      <c r="B42" s="142">
        <v>1780.04</v>
      </c>
      <c r="C42" s="142">
        <v>0</v>
      </c>
      <c r="D42" s="142">
        <v>58.62</v>
      </c>
      <c r="E42" s="92">
        <f t="shared" si="0"/>
        <v>1838.6599999999999</v>
      </c>
      <c r="F42" s="37"/>
      <c r="G42" s="37"/>
      <c r="H42" s="349"/>
    </row>
    <row r="43" spans="1:8" s="157" customFormat="1" ht="21.6" thickBot="1" x14ac:dyDescent="0.45">
      <c r="A43" s="25" t="s">
        <v>57</v>
      </c>
      <c r="B43" s="40">
        <v>56.91</v>
      </c>
      <c r="C43" s="65">
        <v>0</v>
      </c>
      <c r="D43" s="65">
        <v>9.26</v>
      </c>
      <c r="E43" s="40">
        <f t="shared" si="0"/>
        <v>66.17</v>
      </c>
      <c r="F43" s="350">
        <f t="shared" ref="F43" si="4">(E43-E44)/E44</f>
        <v>-0.91460723457523008</v>
      </c>
      <c r="G43" s="350">
        <f>E43/$E$66</f>
        <v>2.8052137889166707E-3</v>
      </c>
      <c r="H43" s="351">
        <f>E43-E44</f>
        <v>-708.72</v>
      </c>
    </row>
    <row r="44" spans="1:8" ht="21.6" thickBot="1" x14ac:dyDescent="0.45">
      <c r="A44" s="31" t="s">
        <v>16</v>
      </c>
      <c r="B44" s="142">
        <v>760.78</v>
      </c>
      <c r="C44" s="142">
        <v>0</v>
      </c>
      <c r="D44" s="142">
        <v>14.11</v>
      </c>
      <c r="E44" s="92">
        <f t="shared" si="0"/>
        <v>774.89</v>
      </c>
      <c r="F44" s="385"/>
      <c r="G44" s="385"/>
      <c r="H44" s="386"/>
    </row>
    <row r="45" spans="1:8" s="157" customFormat="1" ht="21.6" thickBot="1" x14ac:dyDescent="0.45">
      <c r="A45" s="25" t="s">
        <v>24</v>
      </c>
      <c r="B45" s="40">
        <v>2277.0700000000002</v>
      </c>
      <c r="C45" s="40">
        <v>30.13</v>
      </c>
      <c r="D45" s="384">
        <v>170.06</v>
      </c>
      <c r="E45" s="40">
        <f t="shared" si="0"/>
        <v>2477.2600000000002</v>
      </c>
      <c r="F45" s="350">
        <f t="shared" ref="F45" si="5">(E45-E46)/E46</f>
        <v>4.4327623929750343E-2</v>
      </c>
      <c r="G45" s="350">
        <f>E45/$E$66</f>
        <v>0.10502106559969339</v>
      </c>
      <c r="H45" s="351">
        <f>E45-E46</f>
        <v>105.15000000000009</v>
      </c>
    </row>
    <row r="46" spans="1:8" ht="21.6" thickBot="1" x14ac:dyDescent="0.45">
      <c r="A46" s="31" t="s">
        <v>16</v>
      </c>
      <c r="B46" s="142">
        <v>2215.73</v>
      </c>
      <c r="C46" s="142">
        <v>26.1</v>
      </c>
      <c r="D46" s="142">
        <v>130.28</v>
      </c>
      <c r="E46" s="92">
        <f t="shared" si="0"/>
        <v>2372.11</v>
      </c>
      <c r="F46" s="385"/>
      <c r="G46" s="385"/>
      <c r="H46" s="386"/>
    </row>
    <row r="47" spans="1:8" s="157" customFormat="1" ht="21.6" thickBot="1" x14ac:dyDescent="0.45">
      <c r="A47" s="25" t="s">
        <v>58</v>
      </c>
      <c r="B47" s="40">
        <v>0</v>
      </c>
      <c r="C47" s="40">
        <v>0</v>
      </c>
      <c r="D47" s="65">
        <v>12.15</v>
      </c>
      <c r="E47" s="387">
        <f t="shared" si="0"/>
        <v>12.15</v>
      </c>
      <c r="F47" s="350">
        <f t="shared" ref="F47" si="6">(E47-E48)/E48</f>
        <v>0.16826923076923075</v>
      </c>
      <c r="G47" s="350">
        <f>E47/$E$66</f>
        <v>5.1508761576753138E-4</v>
      </c>
      <c r="H47" s="351">
        <f>E47-E48</f>
        <v>1.75</v>
      </c>
    </row>
    <row r="48" spans="1:8" ht="21.6" thickBot="1" x14ac:dyDescent="0.45">
      <c r="A48" s="31" t="s">
        <v>16</v>
      </c>
      <c r="B48" s="142">
        <v>0</v>
      </c>
      <c r="C48" s="142">
        <v>0</v>
      </c>
      <c r="D48" s="142">
        <v>10.4</v>
      </c>
      <c r="E48" s="92">
        <f t="shared" si="0"/>
        <v>10.4</v>
      </c>
      <c r="F48" s="385"/>
      <c r="G48" s="385"/>
      <c r="H48" s="386"/>
    </row>
    <row r="49" spans="1:8" s="157" customFormat="1" ht="21.6" thickBot="1" x14ac:dyDescent="0.45">
      <c r="A49" s="25" t="s">
        <v>17</v>
      </c>
      <c r="B49" s="388">
        <v>62.53</v>
      </c>
      <c r="C49" s="389">
        <v>55.09</v>
      </c>
      <c r="D49" s="390">
        <v>47.7</v>
      </c>
      <c r="E49" s="120">
        <f t="shared" si="0"/>
        <v>165.32</v>
      </c>
      <c r="F49" s="350">
        <f t="shared" ref="F49" si="7">(E49-E50)/E50</f>
        <v>-0.67756909094455176</v>
      </c>
      <c r="G49" s="350">
        <f>E49/$E$66</f>
        <v>7.008583097834426E-3</v>
      </c>
      <c r="H49" s="351">
        <f>E49-E50</f>
        <v>-347.41</v>
      </c>
    </row>
    <row r="50" spans="1:8" ht="21.6" thickBot="1" x14ac:dyDescent="0.45">
      <c r="A50" s="31" t="s">
        <v>16</v>
      </c>
      <c r="B50" s="50">
        <v>421.2</v>
      </c>
      <c r="C50" s="50">
        <v>46.13</v>
      </c>
      <c r="D50" s="50">
        <v>45.4</v>
      </c>
      <c r="E50" s="92">
        <f t="shared" si="0"/>
        <v>512.73</v>
      </c>
      <c r="F50" s="385"/>
      <c r="G50" s="385"/>
      <c r="H50" s="386"/>
    </row>
    <row r="51" spans="1:8" s="157" customFormat="1" ht="21.6" thickBot="1" x14ac:dyDescent="0.45">
      <c r="A51" s="25" t="s">
        <v>29</v>
      </c>
      <c r="B51" s="40">
        <v>917.2</v>
      </c>
      <c r="C51" s="65">
        <v>0</v>
      </c>
      <c r="D51" s="391">
        <v>439.29</v>
      </c>
      <c r="E51" s="120">
        <f t="shared" si="0"/>
        <v>1356.49</v>
      </c>
      <c r="F51" s="350">
        <f t="shared" ref="F51" si="8">(E51-E52)/E52</f>
        <v>-0.46201773589694778</v>
      </c>
      <c r="G51" s="350">
        <f>E51/$E$66</f>
        <v>5.7507094643003999E-2</v>
      </c>
      <c r="H51" s="351">
        <f>E51-E52</f>
        <v>-1164.95</v>
      </c>
    </row>
    <row r="52" spans="1:8" s="57" customFormat="1" ht="28.5" customHeight="1" thickBot="1" x14ac:dyDescent="0.45">
      <c r="A52" s="31" t="s">
        <v>16</v>
      </c>
      <c r="B52" s="142">
        <v>1985.33</v>
      </c>
      <c r="C52" s="142">
        <v>0</v>
      </c>
      <c r="D52" s="142">
        <v>536.11</v>
      </c>
      <c r="E52" s="92">
        <f t="shared" si="0"/>
        <v>2521.44</v>
      </c>
      <c r="F52" s="37"/>
      <c r="G52" s="37"/>
      <c r="H52" s="349"/>
    </row>
    <row r="53" spans="1:8" s="157" customFormat="1" ht="21.6" thickBot="1" x14ac:dyDescent="0.45">
      <c r="A53" s="25" t="s">
        <v>22</v>
      </c>
      <c r="B53" s="40">
        <v>1349.9</v>
      </c>
      <c r="C53" s="40">
        <v>12.07</v>
      </c>
      <c r="D53" s="391">
        <v>57.96</v>
      </c>
      <c r="E53" s="44">
        <f t="shared" si="0"/>
        <v>1419.93</v>
      </c>
      <c r="F53" s="148">
        <f t="shared" ref="F53" si="9">(E53-E54)/E54</f>
        <v>-6.9933493247919644E-3</v>
      </c>
      <c r="G53" s="148">
        <f>E53/$E$66</f>
        <v>6.0196572696032159E-2</v>
      </c>
      <c r="H53" s="392">
        <f>E53-E54</f>
        <v>-9.9999999999997726</v>
      </c>
    </row>
    <row r="54" spans="1:8" ht="21.6" thickBot="1" x14ac:dyDescent="0.45">
      <c r="A54" s="31" t="s">
        <v>16</v>
      </c>
      <c r="B54" s="142">
        <v>1371.02</v>
      </c>
      <c r="C54" s="142">
        <v>0.08</v>
      </c>
      <c r="D54" s="142">
        <v>58.83</v>
      </c>
      <c r="E54" s="92">
        <f>B54+C54+D54</f>
        <v>1429.9299999999998</v>
      </c>
      <c r="F54" s="385"/>
      <c r="G54" s="385"/>
      <c r="H54" s="393"/>
    </row>
    <row r="55" spans="1:8" x14ac:dyDescent="0.4">
      <c r="A55" s="137" t="s">
        <v>61</v>
      </c>
      <c r="B55" s="151">
        <f t="shared" ref="B55:E56" si="10">SUM(B7+B9+B11+B13+B15+B17+B19+B21+B23+B25+B27+B29+B31+B33+B35+B37+B39+B41+B43+B45+B47+B49+B51+B53)</f>
        <v>19071.510000000002</v>
      </c>
      <c r="C55" s="151">
        <f t="shared" si="10"/>
        <v>332.96999999999997</v>
      </c>
      <c r="D55" s="151">
        <f t="shared" si="10"/>
        <v>4183.74</v>
      </c>
      <c r="E55" s="151">
        <f t="shared" si="10"/>
        <v>23588.220000000005</v>
      </c>
      <c r="F55" s="132">
        <f>(E55-E56)/E56</f>
        <v>-0.13784422129287061</v>
      </c>
      <c r="G55" s="132">
        <f>E55/$E$66</f>
        <v>1</v>
      </c>
      <c r="H55" s="149">
        <f>E55-E56</f>
        <v>-3771.3599999999969</v>
      </c>
    </row>
    <row r="56" spans="1:8" x14ac:dyDescent="0.4">
      <c r="A56" s="31" t="s">
        <v>26</v>
      </c>
      <c r="B56" s="394">
        <f t="shared" si="10"/>
        <v>22911.34</v>
      </c>
      <c r="C56" s="394">
        <f t="shared" si="10"/>
        <v>312.31</v>
      </c>
      <c r="D56" s="394">
        <f t="shared" si="10"/>
        <v>4135.93</v>
      </c>
      <c r="E56" s="394">
        <f t="shared" si="10"/>
        <v>27359.58</v>
      </c>
      <c r="F56" s="135"/>
      <c r="G56" s="135"/>
      <c r="H56" s="136"/>
    </row>
    <row r="57" spans="1:8" x14ac:dyDescent="0.4">
      <c r="A57" s="137" t="s">
        <v>27</v>
      </c>
      <c r="B57" s="138">
        <f>(B55-B56)/B56</f>
        <v>-0.16759517339448493</v>
      </c>
      <c r="C57" s="138">
        <f t="shared" ref="C57:D57" si="11">(C55-C56)/C56</f>
        <v>6.6152220550094357E-2</v>
      </c>
      <c r="D57" s="138">
        <f t="shared" si="11"/>
        <v>1.1559673398727611E-2</v>
      </c>
      <c r="E57" s="138">
        <f>(E55-E56)/E56</f>
        <v>-0.13784422129287061</v>
      </c>
      <c r="F57" s="135"/>
      <c r="G57" s="135"/>
      <c r="H57" s="136"/>
    </row>
    <row r="58" spans="1:8" x14ac:dyDescent="0.4">
      <c r="A58" s="156" t="s">
        <v>35</v>
      </c>
      <c r="B58" s="140"/>
      <c r="C58" s="140"/>
      <c r="D58" s="140"/>
      <c r="E58" s="140"/>
      <c r="F58" s="135"/>
      <c r="G58" s="135"/>
      <c r="H58" s="136"/>
    </row>
    <row r="59" spans="1:8" ht="21.6" thickBot="1" x14ac:dyDescent="0.45">
      <c r="A59" s="157" t="s">
        <v>37</v>
      </c>
      <c r="B59" s="14"/>
      <c r="C59" s="391">
        <v>0</v>
      </c>
      <c r="D59" s="14">
        <v>0</v>
      </c>
      <c r="E59" s="15">
        <f>B59+C59+D59</f>
        <v>0</v>
      </c>
      <c r="F59" s="16" t="e">
        <f t="shared" ref="F59" si="12">(E59-E60)/E60</f>
        <v>#DIV/0!</v>
      </c>
      <c r="G59" s="16">
        <f>E59/$E$66</f>
        <v>0</v>
      </c>
      <c r="H59" s="348">
        <f>E59-E60</f>
        <v>0</v>
      </c>
    </row>
    <row r="60" spans="1:8" ht="21.6" thickBot="1" x14ac:dyDescent="0.45">
      <c r="A60" s="79" t="s">
        <v>16</v>
      </c>
      <c r="B60" s="142"/>
      <c r="C60" s="142">
        <v>0</v>
      </c>
      <c r="D60" s="142">
        <v>0</v>
      </c>
      <c r="E60" s="142">
        <f>B60+C60+D60</f>
        <v>0</v>
      </c>
      <c r="F60" s="46"/>
      <c r="G60" s="37"/>
      <c r="H60" s="372"/>
    </row>
    <row r="61" spans="1:8" ht="21.6" thickBot="1" x14ac:dyDescent="0.45">
      <c r="A61" s="25" t="s">
        <v>36</v>
      </c>
      <c r="B61" s="391">
        <v>0</v>
      </c>
      <c r="C61" s="120"/>
      <c r="D61" s="120">
        <v>0</v>
      </c>
      <c r="E61" s="15">
        <f>B61+C61+D61</f>
        <v>0</v>
      </c>
      <c r="F61" s="29" t="e">
        <f t="shared" ref="F61:F63" si="13">(E61-E62)/E62</f>
        <v>#DIV/0!</v>
      </c>
      <c r="G61" s="350">
        <f>E61/$E$66</f>
        <v>0</v>
      </c>
      <c r="H61" s="364">
        <f>E61-E62</f>
        <v>0</v>
      </c>
    </row>
    <row r="62" spans="1:8" ht="21.6" thickBot="1" x14ac:dyDescent="0.45">
      <c r="A62" s="79" t="s">
        <v>16</v>
      </c>
      <c r="B62" s="142">
        <v>0</v>
      </c>
      <c r="C62" s="142"/>
      <c r="D62" s="142">
        <v>0</v>
      </c>
      <c r="E62" s="142">
        <f>B62+C62+D62</f>
        <v>0</v>
      </c>
      <c r="F62" s="395"/>
      <c r="G62" s="396"/>
      <c r="H62" s="22"/>
    </row>
    <row r="63" spans="1:8" x14ac:dyDescent="0.4">
      <c r="A63" s="150" t="s">
        <v>38</v>
      </c>
      <c r="B63" s="397">
        <f>SUM(B59,B61)</f>
        <v>0</v>
      </c>
      <c r="C63" s="397">
        <f>SUM(C59,C61)</f>
        <v>0</v>
      </c>
      <c r="D63" s="151">
        <f>SUM(D59,D61)</f>
        <v>0</v>
      </c>
      <c r="E63" s="398">
        <f t="shared" ref="B63:E64" si="14">SUM(E59,E61)</f>
        <v>0</v>
      </c>
      <c r="F63" s="132" t="e">
        <f t="shared" si="13"/>
        <v>#DIV/0!</v>
      </c>
      <c r="G63" s="131">
        <f>E63/$E$66</f>
        <v>0</v>
      </c>
      <c r="H63" s="149">
        <f>E63-E64</f>
        <v>0</v>
      </c>
    </row>
    <row r="64" spans="1:8" x14ac:dyDescent="0.4">
      <c r="A64" s="31" t="s">
        <v>26</v>
      </c>
      <c r="B64" s="399">
        <f t="shared" si="14"/>
        <v>0</v>
      </c>
      <c r="C64" s="399">
        <f t="shared" si="14"/>
        <v>0</v>
      </c>
      <c r="D64" s="134">
        <f t="shared" si="14"/>
        <v>0</v>
      </c>
      <c r="E64" s="134">
        <f t="shared" si="14"/>
        <v>0</v>
      </c>
      <c r="F64" s="135"/>
      <c r="G64" s="135"/>
      <c r="H64" s="136"/>
    </row>
    <row r="65" spans="1:8" x14ac:dyDescent="0.4">
      <c r="A65" s="137" t="s">
        <v>27</v>
      </c>
      <c r="B65" s="138" t="e">
        <f t="shared" ref="B65:D65" si="15">(B63-B64)/B64</f>
        <v>#DIV/0!</v>
      </c>
      <c r="C65" s="138" t="e">
        <f t="shared" si="15"/>
        <v>#DIV/0!</v>
      </c>
      <c r="D65" s="400" t="e">
        <f t="shared" si="15"/>
        <v>#DIV/0!</v>
      </c>
      <c r="E65" s="138" t="e">
        <f>(E63-E64)/E64</f>
        <v>#DIV/0!</v>
      </c>
      <c r="F65" s="135"/>
      <c r="G65" s="135"/>
      <c r="H65" s="136"/>
    </row>
    <row r="66" spans="1:8" x14ac:dyDescent="0.4">
      <c r="A66" s="18" t="s">
        <v>39</v>
      </c>
      <c r="B66" s="30">
        <f>B55+B63</f>
        <v>19071.510000000002</v>
      </c>
      <c r="C66" s="30">
        <f t="shared" ref="C66:E66" si="16">C55+C63</f>
        <v>332.96999999999997</v>
      </c>
      <c r="D66" s="30">
        <f t="shared" si="16"/>
        <v>4183.74</v>
      </c>
      <c r="E66" s="30">
        <f t="shared" si="16"/>
        <v>23588.220000000005</v>
      </c>
      <c r="F66" s="154">
        <f>(E66-E67)/E67</f>
        <v>-0.13784422129287061</v>
      </c>
      <c r="G66" s="154">
        <f>E66/$E$66</f>
        <v>1</v>
      </c>
      <c r="H66" s="30">
        <f>E66-E67</f>
        <v>-3771.3599999999969</v>
      </c>
    </row>
    <row r="67" spans="1:8" x14ac:dyDescent="0.4">
      <c r="A67" s="31" t="s">
        <v>26</v>
      </c>
      <c r="B67" s="153">
        <f>B64+B56</f>
        <v>22911.34</v>
      </c>
      <c r="C67" s="153">
        <f t="shared" ref="C67:E67" si="17">C64+C56</f>
        <v>312.31</v>
      </c>
      <c r="D67" s="153">
        <f t="shared" si="17"/>
        <v>4135.93</v>
      </c>
      <c r="E67" s="153">
        <f t="shared" si="17"/>
        <v>27359.58</v>
      </c>
      <c r="F67" s="135"/>
      <c r="G67" s="135"/>
      <c r="H67" s="136"/>
    </row>
    <row r="68" spans="1:8" x14ac:dyDescent="0.4">
      <c r="A68" s="155" t="s">
        <v>27</v>
      </c>
      <c r="B68" s="154">
        <f>(B66-B67)/B67</f>
        <v>-0.16759517339448493</v>
      </c>
      <c r="C68" s="154">
        <f t="shared" ref="C68:E68" si="18">(C66-C67)/C67</f>
        <v>6.6152220550094357E-2</v>
      </c>
      <c r="D68" s="154">
        <f t="shared" si="18"/>
        <v>1.1559673398727611E-2</v>
      </c>
      <c r="E68" s="154">
        <f t="shared" si="18"/>
        <v>-0.13784422129287061</v>
      </c>
      <c r="F68" s="154"/>
      <c r="G68" s="154"/>
      <c r="H68" s="30"/>
    </row>
    <row r="69" spans="1:8" x14ac:dyDescent="0.4">
      <c r="A69" s="156" t="s">
        <v>40</v>
      </c>
      <c r="B69" s="154">
        <f>B66/$E$66</f>
        <v>0.80851840452564872</v>
      </c>
      <c r="C69" s="154">
        <f t="shared" ref="C69:E69" si="19">C66/$E$66</f>
        <v>1.4115944314577357E-2</v>
      </c>
      <c r="D69" s="154">
        <f t="shared" si="19"/>
        <v>0.17736565115977376</v>
      </c>
      <c r="E69" s="154">
        <f t="shared" si="19"/>
        <v>1</v>
      </c>
      <c r="F69" s="154"/>
      <c r="G69" s="154"/>
      <c r="H69" s="30"/>
    </row>
    <row r="70" spans="1:8" x14ac:dyDescent="0.4">
      <c r="A70" s="31" t="s">
        <v>41</v>
      </c>
      <c r="B70" s="401">
        <f>B67/$E$67</f>
        <v>0.83741563284231701</v>
      </c>
      <c r="C70" s="401">
        <f t="shared" ref="C70:E70" si="20">C67/$E$67</f>
        <v>1.141501441177094E-2</v>
      </c>
      <c r="D70" s="401">
        <f t="shared" si="20"/>
        <v>0.15116935274591203</v>
      </c>
      <c r="E70" s="152">
        <f t="shared" si="20"/>
        <v>1</v>
      </c>
      <c r="F70" s="135"/>
      <c r="G70" s="135"/>
      <c r="H70" s="136"/>
    </row>
    <row r="72" spans="1:8" s="403" customFormat="1" ht="24.9" customHeight="1" x14ac:dyDescent="0.3">
      <c r="A72" s="403" t="s">
        <v>42</v>
      </c>
    </row>
    <row r="73" spans="1:8" x14ac:dyDescent="0.4">
      <c r="A73" s="403" t="s">
        <v>75</v>
      </c>
    </row>
    <row r="74" spans="1:8" x14ac:dyDescent="0.4">
      <c r="A74" s="403" t="s">
        <v>78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85"/>
  <sheetViews>
    <sheetView tabSelected="1" zoomScale="55" zoomScaleNormal="55" workbookViewId="0">
      <pane xSplit="1" ySplit="3" topLeftCell="B18" activePane="bottomRight" state="frozen"/>
      <selection pane="topRight" activeCell="B1" sqref="B1"/>
      <selection pane="bottomLeft" activeCell="A4" sqref="A4"/>
      <selection pane="bottomRight" activeCell="H35" sqref="H35"/>
    </sheetView>
  </sheetViews>
  <sheetFormatPr defaultColWidth="27.6640625" defaultRowHeight="21" x14ac:dyDescent="0.4"/>
  <cols>
    <col min="1" max="1" width="41.44140625" style="2" customWidth="1"/>
    <col min="2" max="2" width="16.88671875" style="2" customWidth="1"/>
    <col min="3" max="5" width="15.6640625" style="2" customWidth="1"/>
    <col min="6" max="6" width="20.33203125" style="2" customWidth="1"/>
    <col min="7" max="7" width="16.6640625" style="2" customWidth="1"/>
    <col min="8" max="8" width="17.109375" style="2" customWidth="1"/>
    <col min="9" max="9" width="16.44140625" style="2" customWidth="1"/>
    <col min="10" max="10" width="16.5546875" style="2" customWidth="1"/>
    <col min="11" max="12" width="15.6640625" style="2" customWidth="1"/>
    <col min="13" max="15" width="18.5546875" style="2" customWidth="1"/>
    <col min="16" max="17" width="27.6640625" style="2"/>
    <col min="18" max="18" width="27.6640625" style="140"/>
    <col min="19" max="197" width="27.6640625" style="57"/>
    <col min="198" max="16384" width="27.6640625" style="2"/>
  </cols>
  <sheetData>
    <row r="1" spans="1:112" x14ac:dyDescent="0.4">
      <c r="A1" s="409" t="s">
        <v>81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</row>
    <row r="2" spans="1:112" ht="24.75" customHeight="1" x14ac:dyDescent="0.4">
      <c r="A2" s="414"/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</row>
    <row r="3" spans="1:112" ht="73.5" customHeight="1" x14ac:dyDescent="0.4">
      <c r="A3" s="159" t="s">
        <v>0</v>
      </c>
      <c r="B3" s="160" t="s">
        <v>1</v>
      </c>
      <c r="C3" s="160" t="s">
        <v>2</v>
      </c>
      <c r="D3" s="160" t="s">
        <v>3</v>
      </c>
      <c r="E3" s="160" t="s">
        <v>4</v>
      </c>
      <c r="F3" s="160" t="s">
        <v>5</v>
      </c>
      <c r="G3" s="160" t="s">
        <v>6</v>
      </c>
      <c r="H3" s="160" t="s">
        <v>7</v>
      </c>
      <c r="I3" s="160" t="s">
        <v>8</v>
      </c>
      <c r="J3" s="160" t="s">
        <v>45</v>
      </c>
      <c r="K3" s="160" t="s">
        <v>9</v>
      </c>
      <c r="L3" s="160" t="s">
        <v>10</v>
      </c>
      <c r="M3" s="160" t="s">
        <v>11</v>
      </c>
      <c r="N3" s="160" t="s">
        <v>51</v>
      </c>
      <c r="O3" s="160" t="s">
        <v>12</v>
      </c>
      <c r="P3" s="161" t="s">
        <v>13</v>
      </c>
      <c r="Q3" s="162" t="s">
        <v>14</v>
      </c>
      <c r="R3" s="163" t="s">
        <v>15</v>
      </c>
    </row>
    <row r="4" spans="1:112" ht="21.6" thickBot="1" x14ac:dyDescent="0.45">
      <c r="A4" s="156" t="s">
        <v>59</v>
      </c>
      <c r="B4" s="164"/>
      <c r="C4" s="165"/>
      <c r="D4" s="165"/>
      <c r="E4" s="165"/>
      <c r="F4" s="166"/>
      <c r="G4" s="165"/>
      <c r="H4" s="166"/>
      <c r="I4" s="167"/>
      <c r="J4" s="167"/>
      <c r="K4" s="168"/>
      <c r="L4" s="169"/>
      <c r="M4" s="169"/>
      <c r="N4" s="170"/>
      <c r="O4" s="167"/>
      <c r="P4" s="171"/>
      <c r="Q4" s="172"/>
      <c r="R4" s="173"/>
    </row>
    <row r="5" spans="1:112" s="57" customFormat="1" ht="21.6" thickBot="1" x14ac:dyDescent="0.45">
      <c r="A5" s="13" t="s">
        <v>69</v>
      </c>
      <c r="B5" s="174">
        <v>0.01</v>
      </c>
      <c r="C5" s="175">
        <v>0</v>
      </c>
      <c r="D5" s="175">
        <v>0</v>
      </c>
      <c r="E5" s="175">
        <v>0</v>
      </c>
      <c r="F5" s="175">
        <v>0</v>
      </c>
      <c r="G5" s="72">
        <v>268.25</v>
      </c>
      <c r="H5" s="176">
        <v>79.319999999999993</v>
      </c>
      <c r="I5" s="175">
        <v>188.93</v>
      </c>
      <c r="J5" s="175">
        <v>118.26</v>
      </c>
      <c r="K5" s="174">
        <v>0</v>
      </c>
      <c r="L5" s="174">
        <v>31.28</v>
      </c>
      <c r="M5" s="54">
        <v>4.67</v>
      </c>
      <c r="N5" s="177">
        <v>0.01</v>
      </c>
      <c r="O5" s="175">
        <f>B5+D5+E5+F5+H5+I5+J5+K5+L5+M5+N5</f>
        <v>422.47999999999996</v>
      </c>
      <c r="P5" s="178">
        <f>(O5-O6)/O6</f>
        <v>0.13241127908223416</v>
      </c>
      <c r="Q5" s="179">
        <f>O5/$O$84</f>
        <v>2.1259614014819826E-3</v>
      </c>
      <c r="R5" s="180">
        <f>O5-O6</f>
        <v>49.39999999999992</v>
      </c>
    </row>
    <row r="6" spans="1:112" ht="21.6" thickBot="1" x14ac:dyDescent="0.45">
      <c r="A6" s="19" t="s">
        <v>33</v>
      </c>
      <c r="B6" s="181">
        <v>0</v>
      </c>
      <c r="C6" s="182">
        <v>0</v>
      </c>
      <c r="D6" s="182">
        <v>0</v>
      </c>
      <c r="E6" s="182">
        <v>0</v>
      </c>
      <c r="F6" s="182">
        <v>0</v>
      </c>
      <c r="G6" s="182">
        <v>218.74</v>
      </c>
      <c r="H6" s="182">
        <v>67.260000000000005</v>
      </c>
      <c r="I6" s="182">
        <v>151.49</v>
      </c>
      <c r="J6" s="182">
        <v>95.85</v>
      </c>
      <c r="K6" s="142">
        <v>0</v>
      </c>
      <c r="L6" s="142">
        <v>57.73</v>
      </c>
      <c r="M6" s="183">
        <v>0.75</v>
      </c>
      <c r="N6" s="142">
        <v>0</v>
      </c>
      <c r="O6" s="184">
        <f>B6+D6+E6+F6+H6+I6+J6+K6+L6+M6+N6</f>
        <v>373.08000000000004</v>
      </c>
      <c r="P6" s="185"/>
      <c r="Q6" s="186"/>
      <c r="R6" s="187"/>
    </row>
    <row r="7" spans="1:112" s="57" customFormat="1" ht="21.6" thickBot="1" x14ac:dyDescent="0.45">
      <c r="A7" s="25" t="s">
        <v>19</v>
      </c>
      <c r="B7" s="39">
        <v>1656.55</v>
      </c>
      <c r="C7" s="188">
        <v>166.35</v>
      </c>
      <c r="D7" s="83">
        <v>155.84</v>
      </c>
      <c r="E7" s="83">
        <v>10.51</v>
      </c>
      <c r="F7" s="83">
        <v>220.81</v>
      </c>
      <c r="G7" s="83">
        <v>4726.33</v>
      </c>
      <c r="H7" s="83">
        <v>2011.16</v>
      </c>
      <c r="I7" s="83">
        <v>2715.17</v>
      </c>
      <c r="J7" s="83">
        <v>2100.15</v>
      </c>
      <c r="K7" s="83">
        <v>17.690000000000001</v>
      </c>
      <c r="L7" s="117">
        <v>376.74</v>
      </c>
      <c r="M7" s="83">
        <v>201.59</v>
      </c>
      <c r="N7" s="83">
        <v>3103.3100000000004</v>
      </c>
      <c r="O7" s="54">
        <f>B7+C7+F7+G7+J7+K7+L7+M7+N7</f>
        <v>12569.52</v>
      </c>
      <c r="P7" s="189">
        <f>(O7-O8)/O8</f>
        <v>-1.6451782778563306E-2</v>
      </c>
      <c r="Q7" s="190">
        <f>O7/$O$84</f>
        <v>6.3251075447727262E-2</v>
      </c>
      <c r="R7" s="191">
        <f>O7-O8</f>
        <v>-210.25</v>
      </c>
      <c r="S7" s="192"/>
    </row>
    <row r="8" spans="1:112" s="200" customFormat="1" ht="21.6" thickBot="1" x14ac:dyDescent="0.45">
      <c r="A8" s="79" t="s">
        <v>16</v>
      </c>
      <c r="B8" s="73">
        <v>1225.6600000000001</v>
      </c>
      <c r="C8" s="73">
        <v>176.65</v>
      </c>
      <c r="D8" s="73">
        <v>166.03</v>
      </c>
      <c r="E8" s="193">
        <v>10.61</v>
      </c>
      <c r="F8" s="182">
        <v>152.66</v>
      </c>
      <c r="G8" s="182">
        <v>5230.5200000000004</v>
      </c>
      <c r="H8" s="182">
        <v>2099.4</v>
      </c>
      <c r="I8" s="182">
        <v>3131.12</v>
      </c>
      <c r="J8" s="182">
        <v>2201.4</v>
      </c>
      <c r="K8" s="73">
        <v>26.05</v>
      </c>
      <c r="L8" s="73">
        <v>326.88</v>
      </c>
      <c r="M8" s="73">
        <v>273.39999999999998</v>
      </c>
      <c r="N8" s="194">
        <v>3166.55</v>
      </c>
      <c r="O8" s="142">
        <f t="shared" ref="O8:O54" si="0">B8+C8+F8+G8+J8+K8+L8+M8+N8</f>
        <v>12779.77</v>
      </c>
      <c r="P8" s="195"/>
      <c r="Q8" s="196"/>
      <c r="R8" s="197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9"/>
    </row>
    <row r="9" spans="1:112" s="57" customFormat="1" ht="21.6" thickBot="1" x14ac:dyDescent="0.45">
      <c r="A9" s="25" t="s">
        <v>23</v>
      </c>
      <c r="B9" s="201">
        <v>324.22000000000003</v>
      </c>
      <c r="C9" s="201">
        <v>75.12</v>
      </c>
      <c r="D9" s="201">
        <v>75.12</v>
      </c>
      <c r="E9" s="117">
        <v>0</v>
      </c>
      <c r="F9" s="201">
        <v>40.25</v>
      </c>
      <c r="G9" s="117">
        <v>1368.48</v>
      </c>
      <c r="H9" s="201">
        <v>806.1</v>
      </c>
      <c r="I9" s="201">
        <v>562.38</v>
      </c>
      <c r="J9" s="201">
        <v>408.75</v>
      </c>
      <c r="K9" s="117">
        <v>0</v>
      </c>
      <c r="L9" s="201">
        <v>49.79</v>
      </c>
      <c r="M9" s="201">
        <v>48.03</v>
      </c>
      <c r="N9" s="201">
        <v>845.27</v>
      </c>
      <c r="O9" s="54">
        <f t="shared" si="0"/>
        <v>3159.9100000000003</v>
      </c>
      <c r="P9" s="202">
        <f>(O9-O10)/O10</f>
        <v>8.1901832661186169E-3</v>
      </c>
      <c r="Q9" s="203">
        <f>O9/$O$84</f>
        <v>1.5900981566362746E-2</v>
      </c>
      <c r="R9" s="191">
        <f>O9-O10</f>
        <v>25.669999999999618</v>
      </c>
      <c r="S9" s="192"/>
      <c r="T9" s="204"/>
    </row>
    <row r="10" spans="1:112" s="200" customFormat="1" ht="21.6" thickBot="1" x14ac:dyDescent="0.45">
      <c r="A10" s="79" t="s">
        <v>16</v>
      </c>
      <c r="B10" s="205">
        <v>221.55</v>
      </c>
      <c r="C10" s="205">
        <v>81.88</v>
      </c>
      <c r="D10" s="205">
        <v>81.88</v>
      </c>
      <c r="E10" s="73">
        <v>0</v>
      </c>
      <c r="F10" s="206">
        <v>34.520000000000003</v>
      </c>
      <c r="G10" s="207">
        <v>1487.79</v>
      </c>
      <c r="H10" s="206">
        <v>870.22</v>
      </c>
      <c r="I10" s="193">
        <v>617.57000000000005</v>
      </c>
      <c r="J10" s="206">
        <v>364.79</v>
      </c>
      <c r="K10" s="182">
        <v>0</v>
      </c>
      <c r="L10" s="205">
        <v>43.53</v>
      </c>
      <c r="M10" s="205">
        <v>45.53</v>
      </c>
      <c r="N10" s="206">
        <v>854.65</v>
      </c>
      <c r="O10" s="142">
        <f t="shared" si="0"/>
        <v>3134.2400000000007</v>
      </c>
      <c r="P10" s="195"/>
      <c r="Q10" s="196"/>
      <c r="R10" s="197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9"/>
    </row>
    <row r="11" spans="1:112" s="57" customFormat="1" ht="21.6" thickBot="1" x14ac:dyDescent="0.45">
      <c r="A11" s="25" t="s">
        <v>20</v>
      </c>
      <c r="B11" s="72">
        <v>444.71</v>
      </c>
      <c r="C11" s="208">
        <v>78.55</v>
      </c>
      <c r="D11" s="43">
        <v>77.959999999999994</v>
      </c>
      <c r="E11" s="54">
        <v>0.57999999999999996</v>
      </c>
      <c r="F11" s="54">
        <v>29.2</v>
      </c>
      <c r="G11" s="209">
        <v>3124.88</v>
      </c>
      <c r="H11" s="54">
        <v>1072.31</v>
      </c>
      <c r="I11" s="54">
        <v>2052.58</v>
      </c>
      <c r="J11" s="54">
        <v>414.65</v>
      </c>
      <c r="K11" s="54">
        <v>0</v>
      </c>
      <c r="L11" s="43">
        <v>18.02</v>
      </c>
      <c r="M11" s="43">
        <v>247.89</v>
      </c>
      <c r="N11" s="43">
        <v>30.31</v>
      </c>
      <c r="O11" s="54">
        <f t="shared" si="0"/>
        <v>4388.2100000000009</v>
      </c>
      <c r="P11" s="202">
        <f>(O11-O12)/O12</f>
        <v>-2.2872629465675118E-3</v>
      </c>
      <c r="Q11" s="203">
        <f>O11/$O$84</f>
        <v>2.2081909395941238E-2</v>
      </c>
      <c r="R11" s="191">
        <f>O11-O12</f>
        <v>-10.059999999999491</v>
      </c>
      <c r="S11" s="192"/>
      <c r="T11" s="204"/>
    </row>
    <row r="12" spans="1:112" s="200" customFormat="1" ht="21.6" thickBot="1" x14ac:dyDescent="0.45">
      <c r="A12" s="31" t="s">
        <v>16</v>
      </c>
      <c r="B12" s="194">
        <v>339.96</v>
      </c>
      <c r="C12" s="210">
        <v>89.65</v>
      </c>
      <c r="D12" s="45">
        <v>89.65</v>
      </c>
      <c r="E12" s="45">
        <v>0</v>
      </c>
      <c r="F12" s="45">
        <v>29.72</v>
      </c>
      <c r="G12" s="211">
        <v>3244.61</v>
      </c>
      <c r="H12" s="45">
        <v>1088.57</v>
      </c>
      <c r="I12" s="114">
        <v>2156.04</v>
      </c>
      <c r="J12" s="58">
        <v>318.67</v>
      </c>
      <c r="K12" s="45">
        <v>0</v>
      </c>
      <c r="L12" s="45">
        <v>18.13</v>
      </c>
      <c r="M12" s="45">
        <v>304.45</v>
      </c>
      <c r="N12" s="114">
        <v>53.08</v>
      </c>
      <c r="O12" s="142">
        <f t="shared" si="0"/>
        <v>4398.2700000000004</v>
      </c>
      <c r="P12" s="195"/>
      <c r="Q12" s="196"/>
      <c r="R12" s="197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9"/>
    </row>
    <row r="13" spans="1:112" s="57" customFormat="1" ht="21.6" thickBot="1" x14ac:dyDescent="0.45">
      <c r="A13" s="25" t="s">
        <v>70</v>
      </c>
      <c r="B13" s="72">
        <v>10.89</v>
      </c>
      <c r="C13" s="52">
        <v>5.63</v>
      </c>
      <c r="D13" s="47">
        <v>5.63</v>
      </c>
      <c r="E13" s="47">
        <v>0</v>
      </c>
      <c r="F13" s="47">
        <v>1.46</v>
      </c>
      <c r="G13" s="209">
        <v>111.44</v>
      </c>
      <c r="H13" s="47">
        <v>71.23</v>
      </c>
      <c r="I13" s="212">
        <v>40.21</v>
      </c>
      <c r="J13" s="93">
        <v>84.19</v>
      </c>
      <c r="K13" s="47">
        <v>0</v>
      </c>
      <c r="L13" s="47">
        <v>0</v>
      </c>
      <c r="M13" s="47">
        <v>4.7300000000000004</v>
      </c>
      <c r="N13" s="47">
        <v>0.23</v>
      </c>
      <c r="O13" s="54">
        <f t="shared" si="0"/>
        <v>218.56999999999996</v>
      </c>
      <c r="P13" s="213">
        <f>(O13-O14)/O14</f>
        <v>0.49327047892327663</v>
      </c>
      <c r="Q13" s="203">
        <f>O13/$O$84</f>
        <v>1.0998659901579175E-3</v>
      </c>
      <c r="R13" s="191">
        <f>O13-O14</f>
        <v>72.199999999999989</v>
      </c>
      <c r="S13" s="192"/>
      <c r="T13" s="204"/>
      <c r="AA13" s="204"/>
    </row>
    <row r="14" spans="1:112" s="200" customFormat="1" ht="21.6" thickBot="1" x14ac:dyDescent="0.45">
      <c r="A14" s="214" t="s">
        <v>16</v>
      </c>
      <c r="B14" s="215">
        <v>3.61</v>
      </c>
      <c r="C14" s="50">
        <v>1.43</v>
      </c>
      <c r="D14" s="45">
        <v>1.43</v>
      </c>
      <c r="E14" s="45">
        <v>0</v>
      </c>
      <c r="F14" s="45">
        <v>0.1</v>
      </c>
      <c r="G14" s="21">
        <v>76.44</v>
      </c>
      <c r="H14" s="45">
        <v>51.54</v>
      </c>
      <c r="I14" s="114">
        <v>24.9</v>
      </c>
      <c r="J14" s="60">
        <v>62.56</v>
      </c>
      <c r="K14" s="45">
        <v>0</v>
      </c>
      <c r="L14" s="45">
        <v>0</v>
      </c>
      <c r="M14" s="45">
        <v>2.16</v>
      </c>
      <c r="N14" s="50">
        <v>7.0000000000000007E-2</v>
      </c>
      <c r="O14" s="35">
        <f t="shared" si="0"/>
        <v>146.36999999999998</v>
      </c>
      <c r="P14" s="195"/>
      <c r="Q14" s="196"/>
      <c r="R14" s="197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9"/>
    </row>
    <row r="15" spans="1:112" s="198" customFormat="1" ht="21.6" thickBot="1" x14ac:dyDescent="0.45">
      <c r="A15" s="147" t="s">
        <v>21</v>
      </c>
      <c r="B15" s="72">
        <v>443.8</v>
      </c>
      <c r="C15" s="53">
        <v>63.71</v>
      </c>
      <c r="D15" s="53">
        <v>62.99</v>
      </c>
      <c r="E15" s="53">
        <v>0.72</v>
      </c>
      <c r="F15" s="53">
        <v>46.88</v>
      </c>
      <c r="G15" s="54">
        <v>1351.38</v>
      </c>
      <c r="H15" s="53">
        <v>625.32000000000005</v>
      </c>
      <c r="I15" s="53">
        <v>726.06</v>
      </c>
      <c r="J15" s="53">
        <v>449.34</v>
      </c>
      <c r="K15" s="53">
        <v>4.67</v>
      </c>
      <c r="L15" s="53">
        <v>57.86</v>
      </c>
      <c r="M15" s="53">
        <v>79.25</v>
      </c>
      <c r="N15" s="53">
        <v>1338.34</v>
      </c>
      <c r="O15" s="54">
        <f t="shared" si="0"/>
        <v>3835.2300000000005</v>
      </c>
      <c r="P15" s="213">
        <f>(O15-O16)/O16</f>
        <v>0.12223919379191714</v>
      </c>
      <c r="Q15" s="203">
        <f>O15/$O$84</f>
        <v>1.9299259008250677E-2</v>
      </c>
      <c r="R15" s="191">
        <f>O15-O16</f>
        <v>417.75000000000091</v>
      </c>
    </row>
    <row r="16" spans="1:112" s="198" customFormat="1" ht="21.6" thickBot="1" x14ac:dyDescent="0.45">
      <c r="A16" s="31" t="s">
        <v>16</v>
      </c>
      <c r="B16" s="216">
        <v>344.25</v>
      </c>
      <c r="C16" s="114">
        <v>64.72</v>
      </c>
      <c r="D16" s="114">
        <v>64.09</v>
      </c>
      <c r="E16" s="50">
        <v>0.63</v>
      </c>
      <c r="F16" s="217">
        <v>51.93</v>
      </c>
      <c r="G16" s="183">
        <v>1355.45</v>
      </c>
      <c r="H16" s="114">
        <v>556.23</v>
      </c>
      <c r="I16" s="114">
        <v>799.22</v>
      </c>
      <c r="J16" s="114">
        <v>395.38</v>
      </c>
      <c r="K16" s="50">
        <v>2.33</v>
      </c>
      <c r="L16" s="217">
        <v>51.33</v>
      </c>
      <c r="M16" s="50">
        <v>77.540000000000006</v>
      </c>
      <c r="N16" s="217">
        <v>1074.55</v>
      </c>
      <c r="O16" s="92">
        <f t="shared" si="0"/>
        <v>3417.4799999999996</v>
      </c>
      <c r="P16" s="218"/>
      <c r="Q16" s="219"/>
      <c r="R16" s="197"/>
    </row>
    <row r="17" spans="1:112" s="57" customFormat="1" ht="21.6" thickBot="1" x14ac:dyDescent="0.45">
      <c r="A17" s="25" t="s">
        <v>71</v>
      </c>
      <c r="B17" s="72">
        <v>162.16999999999999</v>
      </c>
      <c r="C17" s="220">
        <v>0.98</v>
      </c>
      <c r="D17" s="43">
        <v>0.98</v>
      </c>
      <c r="E17" s="43">
        <v>0</v>
      </c>
      <c r="F17" s="43">
        <v>8.42</v>
      </c>
      <c r="G17" s="43">
        <v>1957.31</v>
      </c>
      <c r="H17" s="43">
        <v>525.14</v>
      </c>
      <c r="I17" s="221">
        <v>1432.17</v>
      </c>
      <c r="J17" s="42">
        <v>185.96</v>
      </c>
      <c r="K17" s="43">
        <v>0</v>
      </c>
      <c r="L17" s="43">
        <v>70.78</v>
      </c>
      <c r="M17" s="43">
        <v>28.08</v>
      </c>
      <c r="N17" s="43">
        <v>3.92</v>
      </c>
      <c r="O17" s="42">
        <f t="shared" si="0"/>
        <v>2417.6200000000003</v>
      </c>
      <c r="P17" s="222">
        <f>(O17-O18)/O18</f>
        <v>0.36754041609629734</v>
      </c>
      <c r="Q17" s="203">
        <f>O17/$O$84</f>
        <v>1.2165704420211306E-2</v>
      </c>
      <c r="R17" s="191">
        <f>O17-O18</f>
        <v>649.76000000000022</v>
      </c>
      <c r="S17" s="192"/>
      <c r="T17" s="204"/>
    </row>
    <row r="18" spans="1:112" s="200" customFormat="1" ht="21.6" thickBot="1" x14ac:dyDescent="0.45">
      <c r="A18" s="31" t="s">
        <v>16</v>
      </c>
      <c r="B18" s="223">
        <v>42.35</v>
      </c>
      <c r="C18" s="50">
        <v>1.86</v>
      </c>
      <c r="D18" s="45">
        <v>1.86</v>
      </c>
      <c r="E18" s="45">
        <v>0</v>
      </c>
      <c r="F18" s="45">
        <v>3.94</v>
      </c>
      <c r="G18" s="211">
        <v>1649.51</v>
      </c>
      <c r="H18" s="45">
        <v>465.15</v>
      </c>
      <c r="I18" s="114">
        <v>1184.3599999999999</v>
      </c>
      <c r="J18" s="60">
        <v>35.46</v>
      </c>
      <c r="K18" s="45">
        <v>0</v>
      </c>
      <c r="L18" s="45">
        <v>18.27</v>
      </c>
      <c r="M18" s="45">
        <v>12.06</v>
      </c>
      <c r="N18" s="114">
        <v>4.41</v>
      </c>
      <c r="O18" s="142">
        <f t="shared" si="0"/>
        <v>1767.8600000000001</v>
      </c>
      <c r="P18" s="195"/>
      <c r="Q18" s="196"/>
      <c r="R18" s="197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  <c r="CB18" s="198"/>
      <c r="CC18" s="198"/>
      <c r="CD18" s="198"/>
      <c r="CE18" s="198"/>
      <c r="CF18" s="198"/>
      <c r="CG18" s="198"/>
      <c r="CH18" s="198"/>
      <c r="CI18" s="198"/>
      <c r="CJ18" s="198"/>
      <c r="CK18" s="198"/>
      <c r="CL18" s="198"/>
      <c r="CM18" s="198"/>
      <c r="CN18" s="198"/>
      <c r="CO18" s="198"/>
      <c r="CP18" s="198"/>
      <c r="CQ18" s="198"/>
      <c r="CR18" s="198"/>
      <c r="CS18" s="198"/>
      <c r="CT18" s="198"/>
      <c r="CU18" s="198"/>
      <c r="CV18" s="198"/>
      <c r="CW18" s="198"/>
      <c r="CX18" s="198"/>
      <c r="CY18" s="198"/>
      <c r="CZ18" s="198"/>
      <c r="DA18" s="198"/>
      <c r="DB18" s="198"/>
      <c r="DC18" s="198"/>
      <c r="DD18" s="198"/>
      <c r="DE18" s="198"/>
      <c r="DF18" s="198"/>
      <c r="DG18" s="198"/>
      <c r="DH18" s="199"/>
    </row>
    <row r="19" spans="1:112" s="57" customFormat="1" ht="21.6" thickBot="1" x14ac:dyDescent="0.45">
      <c r="A19" s="25" t="s">
        <v>72</v>
      </c>
      <c r="B19" s="224">
        <v>1175.1199999999999</v>
      </c>
      <c r="C19" s="220">
        <v>148.88999999999999</v>
      </c>
      <c r="D19" s="225">
        <v>126.61</v>
      </c>
      <c r="E19" s="47">
        <v>22.28</v>
      </c>
      <c r="F19" s="47">
        <v>174.81</v>
      </c>
      <c r="G19" s="209">
        <v>3406.46</v>
      </c>
      <c r="H19" s="47">
        <v>1504.95</v>
      </c>
      <c r="I19" s="212">
        <v>1901.5</v>
      </c>
      <c r="J19" s="98">
        <v>3741.63</v>
      </c>
      <c r="K19" s="47">
        <v>12.19</v>
      </c>
      <c r="L19" s="47">
        <v>313.23</v>
      </c>
      <c r="M19" s="47">
        <v>539.97</v>
      </c>
      <c r="N19" s="47">
        <v>2782.81</v>
      </c>
      <c r="O19" s="54">
        <f t="shared" si="0"/>
        <v>12295.109999999999</v>
      </c>
      <c r="P19" s="213">
        <f>(O19-O20)/O20</f>
        <v>0.27680513915961102</v>
      </c>
      <c r="Q19" s="203">
        <f>O19/$O$84</f>
        <v>6.1870217020865224E-2</v>
      </c>
      <c r="R19" s="191">
        <f>O19-O20</f>
        <v>2665.5199999999986</v>
      </c>
      <c r="S19" s="192"/>
      <c r="T19" s="204"/>
    </row>
    <row r="20" spans="1:112" s="200" customFormat="1" ht="21.6" thickBot="1" x14ac:dyDescent="0.45">
      <c r="A20" s="31" t="s">
        <v>16</v>
      </c>
      <c r="B20" s="215">
        <v>979.45</v>
      </c>
      <c r="C20" s="226">
        <v>184.41</v>
      </c>
      <c r="D20" s="45">
        <v>161.38</v>
      </c>
      <c r="E20" s="45">
        <v>23.03</v>
      </c>
      <c r="F20" s="45">
        <v>191.09</v>
      </c>
      <c r="G20" s="211">
        <v>3388.07</v>
      </c>
      <c r="H20" s="45">
        <v>1570.23</v>
      </c>
      <c r="I20" s="114">
        <v>1817.85</v>
      </c>
      <c r="J20" s="60">
        <v>1603.12</v>
      </c>
      <c r="K20" s="45">
        <v>12.71</v>
      </c>
      <c r="L20" s="45">
        <v>257.86</v>
      </c>
      <c r="M20" s="45">
        <v>657.85</v>
      </c>
      <c r="N20" s="50">
        <v>2355.0300000000002</v>
      </c>
      <c r="O20" s="82">
        <f t="shared" si="0"/>
        <v>9629.59</v>
      </c>
      <c r="P20" s="195"/>
      <c r="Q20" s="196"/>
      <c r="R20" s="197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  <c r="CB20" s="198"/>
      <c r="CC20" s="198"/>
      <c r="CD20" s="198"/>
      <c r="CE20" s="198"/>
      <c r="CF20" s="198"/>
      <c r="CG20" s="198"/>
      <c r="CH20" s="198"/>
      <c r="CI20" s="198"/>
      <c r="CJ20" s="198"/>
      <c r="CK20" s="198"/>
      <c r="CL20" s="198"/>
      <c r="CM20" s="198"/>
      <c r="CN20" s="198"/>
      <c r="CO20" s="198"/>
      <c r="CP20" s="198"/>
      <c r="CQ20" s="198"/>
      <c r="CR20" s="198"/>
      <c r="CS20" s="198"/>
      <c r="CT20" s="198"/>
      <c r="CU20" s="198"/>
      <c r="CV20" s="198"/>
      <c r="CW20" s="198"/>
      <c r="CX20" s="198"/>
      <c r="CY20" s="198"/>
      <c r="CZ20" s="198"/>
      <c r="DA20" s="198"/>
      <c r="DB20" s="198"/>
      <c r="DC20" s="198"/>
      <c r="DD20" s="198"/>
      <c r="DE20" s="198"/>
      <c r="DF20" s="198"/>
      <c r="DG20" s="198"/>
      <c r="DH20" s="199"/>
    </row>
    <row r="21" spans="1:112" s="57" customFormat="1" ht="21.6" thickBot="1" x14ac:dyDescent="0.45">
      <c r="A21" s="25" t="s">
        <v>53</v>
      </c>
      <c r="B21" s="227">
        <v>2157.79</v>
      </c>
      <c r="C21" s="53">
        <v>478.73</v>
      </c>
      <c r="D21" s="228">
        <v>391.62</v>
      </c>
      <c r="E21" s="70">
        <v>87.11</v>
      </c>
      <c r="F21" s="229">
        <v>389.65</v>
      </c>
      <c r="G21" s="209">
        <v>7019.92</v>
      </c>
      <c r="H21" s="230">
        <v>3685.59</v>
      </c>
      <c r="I21" s="71">
        <v>3335.33</v>
      </c>
      <c r="J21" s="224">
        <v>2690.78</v>
      </c>
      <c r="K21" s="72">
        <v>108.19</v>
      </c>
      <c r="L21" s="231">
        <v>504.11</v>
      </c>
      <c r="M21" s="175">
        <v>330.57</v>
      </c>
      <c r="N21" s="175">
        <v>323.35000000000002</v>
      </c>
      <c r="O21" s="54">
        <f t="shared" si="0"/>
        <v>14003.090000000002</v>
      </c>
      <c r="P21" s="202">
        <f>(O21-O22)/O22</f>
        <v>5.1848441053899977E-2</v>
      </c>
      <c r="Q21" s="203">
        <f>O21/$O$84</f>
        <v>7.0464942343965026E-2</v>
      </c>
      <c r="R21" s="191">
        <f>O21-O22</f>
        <v>690.25000000000182</v>
      </c>
      <c r="S21" s="192"/>
      <c r="T21" s="204"/>
    </row>
    <row r="22" spans="1:112" s="200" customFormat="1" ht="21.6" thickBot="1" x14ac:dyDescent="0.45">
      <c r="A22" s="31" t="s">
        <v>16</v>
      </c>
      <c r="B22" s="215">
        <v>1550.18</v>
      </c>
      <c r="C22" s="210">
        <v>484.58</v>
      </c>
      <c r="D22" s="73">
        <v>396.43</v>
      </c>
      <c r="E22" s="232">
        <v>88.16</v>
      </c>
      <c r="F22" s="73">
        <v>313.61</v>
      </c>
      <c r="G22" s="211">
        <v>6787.63</v>
      </c>
      <c r="H22" s="194">
        <v>3688.78</v>
      </c>
      <c r="I22" s="233">
        <v>3098.85</v>
      </c>
      <c r="J22" s="234">
        <v>2830.29</v>
      </c>
      <c r="K22" s="73">
        <v>85.45</v>
      </c>
      <c r="L22" s="194">
        <v>422.38</v>
      </c>
      <c r="M22" s="182">
        <v>501.71</v>
      </c>
      <c r="N22" s="73">
        <v>337.01</v>
      </c>
      <c r="O22" s="142">
        <f t="shared" si="0"/>
        <v>13312.84</v>
      </c>
      <c r="P22" s="195"/>
      <c r="Q22" s="196"/>
      <c r="R22" s="197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/>
      <c r="BX22" s="198"/>
      <c r="BY22" s="198"/>
      <c r="BZ22" s="198"/>
      <c r="CA22" s="198"/>
      <c r="CB22" s="198"/>
      <c r="CC22" s="198"/>
      <c r="CD22" s="198"/>
      <c r="CE22" s="198"/>
      <c r="CF22" s="198"/>
      <c r="CG22" s="198"/>
      <c r="CH22" s="198"/>
      <c r="CI22" s="198"/>
      <c r="CJ22" s="198"/>
      <c r="CK22" s="198"/>
      <c r="CL22" s="198"/>
      <c r="CM22" s="198"/>
      <c r="CN22" s="198"/>
      <c r="CO22" s="198"/>
      <c r="CP22" s="198"/>
      <c r="CQ22" s="198"/>
      <c r="CR22" s="198"/>
      <c r="CS22" s="198"/>
      <c r="CT22" s="198"/>
      <c r="CU22" s="198"/>
      <c r="CV22" s="198"/>
      <c r="CW22" s="198"/>
      <c r="CX22" s="198"/>
      <c r="CY22" s="198"/>
      <c r="CZ22" s="198"/>
      <c r="DA22" s="198"/>
      <c r="DB22" s="198"/>
      <c r="DC22" s="198"/>
      <c r="DD22" s="198"/>
      <c r="DE22" s="198"/>
      <c r="DF22" s="198"/>
      <c r="DG22" s="198"/>
      <c r="DH22" s="199"/>
    </row>
    <row r="23" spans="1:112" s="237" customFormat="1" ht="21.6" thickBot="1" x14ac:dyDescent="0.45">
      <c r="A23" s="25" t="s">
        <v>54</v>
      </c>
      <c r="B23" s="43">
        <v>814.96</v>
      </c>
      <c r="C23" s="52">
        <v>156.01</v>
      </c>
      <c r="D23" s="43">
        <v>143.01</v>
      </c>
      <c r="E23" s="43">
        <v>13.01</v>
      </c>
      <c r="F23" s="235">
        <v>100.79</v>
      </c>
      <c r="G23" s="209">
        <v>3721.13</v>
      </c>
      <c r="H23" s="43">
        <v>1723.1</v>
      </c>
      <c r="I23" s="221">
        <v>1998.04</v>
      </c>
      <c r="J23" s="93">
        <v>1562.55</v>
      </c>
      <c r="K23" s="43">
        <v>0.09</v>
      </c>
      <c r="L23" s="43">
        <v>151.80000000000001</v>
      </c>
      <c r="M23" s="43">
        <v>101.69</v>
      </c>
      <c r="N23" s="43">
        <v>1801.86</v>
      </c>
      <c r="O23" s="54">
        <f t="shared" si="0"/>
        <v>8410.880000000001</v>
      </c>
      <c r="P23" s="202">
        <f>(O23-O24)/O24</f>
        <v>5.6505180227708958E-2</v>
      </c>
      <c r="Q23" s="203">
        <f>O23/$O$84</f>
        <v>4.2324385136566896E-2</v>
      </c>
      <c r="R23" s="191">
        <f>O23-O24</f>
        <v>449.84000000000015</v>
      </c>
      <c r="S23" s="236"/>
      <c r="T23" s="204"/>
    </row>
    <row r="24" spans="1:112" s="200" customFormat="1" ht="21.6" thickBot="1" x14ac:dyDescent="0.45">
      <c r="A24" s="31" t="s">
        <v>16</v>
      </c>
      <c r="B24" s="238">
        <v>530.91</v>
      </c>
      <c r="C24" s="50">
        <v>176.79</v>
      </c>
      <c r="D24" s="45">
        <v>172.45</v>
      </c>
      <c r="E24" s="45">
        <v>4.3499999999999996</v>
      </c>
      <c r="F24" s="45">
        <v>84.74</v>
      </c>
      <c r="G24" s="211">
        <v>3526.71</v>
      </c>
      <c r="H24" s="45">
        <v>1644.34</v>
      </c>
      <c r="I24" s="114">
        <v>1882.36</v>
      </c>
      <c r="J24" s="58">
        <v>1319.51</v>
      </c>
      <c r="K24" s="45">
        <v>0.31</v>
      </c>
      <c r="L24" s="45">
        <v>106.97</v>
      </c>
      <c r="M24" s="45">
        <v>90.24</v>
      </c>
      <c r="N24" s="45">
        <v>2124.86</v>
      </c>
      <c r="O24" s="21">
        <f t="shared" si="0"/>
        <v>7961.0400000000009</v>
      </c>
      <c r="P24" s="195"/>
      <c r="Q24" s="196"/>
      <c r="R24" s="197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98"/>
      <c r="BE24" s="198"/>
      <c r="BF24" s="198"/>
      <c r="BG24" s="198"/>
      <c r="BH24" s="198"/>
      <c r="BI24" s="198"/>
      <c r="BJ24" s="198"/>
      <c r="BK24" s="198"/>
      <c r="BL24" s="198"/>
      <c r="BM24" s="198"/>
      <c r="BN24" s="198"/>
      <c r="BO24" s="198"/>
      <c r="BP24" s="198"/>
      <c r="BQ24" s="198"/>
      <c r="BR24" s="198"/>
      <c r="BS24" s="198"/>
      <c r="BT24" s="198"/>
      <c r="BU24" s="198"/>
      <c r="BV24" s="198"/>
      <c r="BW24" s="198"/>
      <c r="BX24" s="198"/>
      <c r="BY24" s="198"/>
      <c r="BZ24" s="198"/>
      <c r="CA24" s="198"/>
      <c r="CB24" s="198"/>
      <c r="CC24" s="198"/>
      <c r="CD24" s="198"/>
      <c r="CE24" s="198"/>
      <c r="CF24" s="198"/>
      <c r="CG24" s="198"/>
      <c r="CH24" s="198"/>
      <c r="CI24" s="198"/>
      <c r="CJ24" s="198"/>
      <c r="CK24" s="198"/>
      <c r="CL24" s="198"/>
      <c r="CM24" s="198"/>
      <c r="CN24" s="198"/>
      <c r="CO24" s="198"/>
      <c r="CP24" s="198"/>
      <c r="CQ24" s="198"/>
      <c r="CR24" s="198"/>
      <c r="CS24" s="198"/>
      <c r="CT24" s="198"/>
      <c r="CU24" s="198"/>
      <c r="CV24" s="198"/>
      <c r="CW24" s="198"/>
      <c r="CX24" s="198"/>
      <c r="CY24" s="198"/>
      <c r="CZ24" s="198"/>
      <c r="DA24" s="198"/>
      <c r="DB24" s="198"/>
      <c r="DC24" s="198"/>
      <c r="DD24" s="198"/>
      <c r="DE24" s="198"/>
      <c r="DF24" s="198"/>
      <c r="DG24" s="198"/>
      <c r="DH24" s="199"/>
    </row>
    <row r="25" spans="1:112" s="57" customFormat="1" ht="21.6" thickBot="1" x14ac:dyDescent="0.45">
      <c r="A25" s="25" t="s">
        <v>52</v>
      </c>
      <c r="B25" s="47">
        <v>35.47</v>
      </c>
      <c r="C25" s="53">
        <v>0.09</v>
      </c>
      <c r="D25" s="47">
        <v>0.09</v>
      </c>
      <c r="E25" s="47">
        <v>0</v>
      </c>
      <c r="F25" s="47">
        <v>1.21</v>
      </c>
      <c r="G25" s="209">
        <v>286.31</v>
      </c>
      <c r="H25" s="47">
        <v>159.79</v>
      </c>
      <c r="I25" s="212">
        <v>126.52</v>
      </c>
      <c r="J25" s="54">
        <v>179.17</v>
      </c>
      <c r="K25" s="47">
        <v>0</v>
      </c>
      <c r="L25" s="47">
        <v>0.73</v>
      </c>
      <c r="M25" s="47">
        <v>28.54</v>
      </c>
      <c r="N25" s="47">
        <v>12.46</v>
      </c>
      <c r="O25" s="54">
        <f t="shared" si="0"/>
        <v>543.98</v>
      </c>
      <c r="P25" s="202">
        <f>(O25-O26)/O26</f>
        <v>0.25517432335771484</v>
      </c>
      <c r="Q25" s="203">
        <f>O25/$O$84</f>
        <v>2.7373614920899667E-3</v>
      </c>
      <c r="R25" s="191">
        <f>O25-O26</f>
        <v>110.59000000000003</v>
      </c>
      <c r="S25" s="192"/>
      <c r="T25" s="204"/>
    </row>
    <row r="26" spans="1:112" s="200" customFormat="1" ht="21.6" thickBot="1" x14ac:dyDescent="0.45">
      <c r="A26" s="31" t="s">
        <v>16</v>
      </c>
      <c r="B26" s="238">
        <v>35.07</v>
      </c>
      <c r="C26" s="50">
        <v>0</v>
      </c>
      <c r="D26" s="45">
        <v>0</v>
      </c>
      <c r="E26" s="45">
        <v>0</v>
      </c>
      <c r="F26" s="45">
        <v>1.45</v>
      </c>
      <c r="G26" s="211">
        <v>249.79</v>
      </c>
      <c r="H26" s="45">
        <v>133.46</v>
      </c>
      <c r="I26" s="114">
        <v>116.32</v>
      </c>
      <c r="J26" s="58">
        <v>105.68</v>
      </c>
      <c r="K26" s="45">
        <v>0</v>
      </c>
      <c r="L26" s="45">
        <v>0.38</v>
      </c>
      <c r="M26" s="45">
        <v>27.83</v>
      </c>
      <c r="N26" s="45">
        <v>13.19</v>
      </c>
      <c r="O26" s="21">
        <f t="shared" si="0"/>
        <v>433.39</v>
      </c>
      <c r="P26" s="195"/>
      <c r="Q26" s="196"/>
      <c r="R26" s="197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98"/>
      <c r="CK26" s="198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8"/>
      <c r="DH26" s="199"/>
    </row>
    <row r="27" spans="1:112" s="237" customFormat="1" ht="21.6" thickBot="1" x14ac:dyDescent="0.45">
      <c r="A27" s="25" t="s">
        <v>65</v>
      </c>
      <c r="B27" s="225">
        <v>97.9</v>
      </c>
      <c r="C27" s="53">
        <v>30.24</v>
      </c>
      <c r="D27" s="47">
        <v>30.24</v>
      </c>
      <c r="E27" s="47">
        <v>0</v>
      </c>
      <c r="F27" s="47">
        <v>27.17</v>
      </c>
      <c r="G27" s="209">
        <v>952.72</v>
      </c>
      <c r="H27" s="47">
        <v>545.58000000000004</v>
      </c>
      <c r="I27" s="212">
        <v>407.13</v>
      </c>
      <c r="J27" s="93">
        <v>228.07</v>
      </c>
      <c r="K27" s="47">
        <v>0</v>
      </c>
      <c r="L27" s="47">
        <v>22.32</v>
      </c>
      <c r="M27" s="47">
        <v>20.22</v>
      </c>
      <c r="N27" s="47">
        <v>67.069999999999993</v>
      </c>
      <c r="O27" s="54">
        <f t="shared" si="0"/>
        <v>1445.7099999999998</v>
      </c>
      <c r="P27" s="202">
        <f>(O27-O28)/O28</f>
        <v>-5.5936840867981015E-2</v>
      </c>
      <c r="Q27" s="203">
        <f>O27/$O$84</f>
        <v>7.2749565843034398E-3</v>
      </c>
      <c r="R27" s="191">
        <f>O27-O28</f>
        <v>-85.660000000000082</v>
      </c>
      <c r="S27" s="236"/>
      <c r="T27" s="204"/>
    </row>
    <row r="28" spans="1:112" s="200" customFormat="1" ht="21.6" thickBot="1" x14ac:dyDescent="0.45">
      <c r="A28" s="31" t="s">
        <v>16</v>
      </c>
      <c r="B28" s="217">
        <v>77.91</v>
      </c>
      <c r="C28" s="50">
        <v>27.24</v>
      </c>
      <c r="D28" s="45">
        <v>27.24</v>
      </c>
      <c r="E28" s="45">
        <v>0</v>
      </c>
      <c r="F28" s="45">
        <v>26.61</v>
      </c>
      <c r="G28" s="211">
        <v>1046.8900000000001</v>
      </c>
      <c r="H28" s="45">
        <v>596.74</v>
      </c>
      <c r="I28" s="114">
        <v>450.15</v>
      </c>
      <c r="J28" s="58">
        <v>253.17</v>
      </c>
      <c r="K28" s="45">
        <v>0</v>
      </c>
      <c r="L28" s="45">
        <v>18.079999999999998</v>
      </c>
      <c r="M28" s="45">
        <v>20.86</v>
      </c>
      <c r="N28" s="45">
        <v>60.61</v>
      </c>
      <c r="O28" s="21">
        <f t="shared" si="0"/>
        <v>1531.37</v>
      </c>
      <c r="P28" s="195"/>
      <c r="Q28" s="196"/>
      <c r="R28" s="197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98"/>
      <c r="AO28" s="198"/>
      <c r="AP28" s="198"/>
      <c r="AQ28" s="198"/>
      <c r="AR28" s="198"/>
      <c r="AS28" s="198"/>
      <c r="AT28" s="198"/>
      <c r="AU28" s="198"/>
      <c r="AV28" s="198"/>
      <c r="AW28" s="198"/>
      <c r="AX28" s="198"/>
      <c r="AY28" s="198"/>
      <c r="AZ28" s="198"/>
      <c r="BA28" s="198"/>
      <c r="BB28" s="198"/>
      <c r="BC28" s="198"/>
      <c r="BD28" s="198"/>
      <c r="BE28" s="198"/>
      <c r="BF28" s="198"/>
      <c r="BG28" s="198"/>
      <c r="BH28" s="198"/>
      <c r="BI28" s="198"/>
      <c r="BJ28" s="198"/>
      <c r="BK28" s="198"/>
      <c r="BL28" s="198"/>
      <c r="BM28" s="198"/>
      <c r="BN28" s="198"/>
      <c r="BO28" s="198"/>
      <c r="BP28" s="198"/>
      <c r="BQ28" s="198"/>
      <c r="BR28" s="198"/>
      <c r="BS28" s="198"/>
      <c r="BT28" s="198"/>
      <c r="BU28" s="198"/>
      <c r="BV28" s="198"/>
      <c r="BW28" s="198"/>
      <c r="BX28" s="198"/>
      <c r="BY28" s="198"/>
      <c r="BZ28" s="198"/>
      <c r="CA28" s="198"/>
      <c r="CB28" s="198"/>
      <c r="CC28" s="198"/>
      <c r="CD28" s="198"/>
      <c r="CE28" s="198"/>
      <c r="CF28" s="198"/>
      <c r="CG28" s="198"/>
      <c r="CH28" s="198"/>
      <c r="CI28" s="198"/>
      <c r="CJ28" s="198"/>
      <c r="CK28" s="198"/>
      <c r="CL28" s="198"/>
      <c r="CM28" s="198"/>
      <c r="CN28" s="198"/>
      <c r="CO28" s="198"/>
      <c r="CP28" s="198"/>
      <c r="CQ28" s="198"/>
      <c r="CR28" s="198"/>
      <c r="CS28" s="198"/>
      <c r="CT28" s="198"/>
      <c r="CU28" s="198"/>
      <c r="CV28" s="198"/>
      <c r="CW28" s="198"/>
      <c r="CX28" s="198"/>
      <c r="CY28" s="198"/>
      <c r="CZ28" s="198"/>
      <c r="DA28" s="198"/>
      <c r="DB28" s="198"/>
      <c r="DC28" s="198"/>
      <c r="DD28" s="198"/>
      <c r="DE28" s="198"/>
      <c r="DF28" s="198"/>
      <c r="DG28" s="198"/>
      <c r="DH28" s="199"/>
    </row>
    <row r="29" spans="1:112" s="57" customFormat="1" ht="21.6" thickBot="1" x14ac:dyDescent="0.45">
      <c r="A29" s="25" t="s">
        <v>25</v>
      </c>
      <c r="B29" s="47">
        <v>144.5</v>
      </c>
      <c r="C29" s="53">
        <v>21.43</v>
      </c>
      <c r="D29" s="47">
        <v>21.43</v>
      </c>
      <c r="E29" s="47">
        <v>0</v>
      </c>
      <c r="F29" s="47">
        <v>7.21</v>
      </c>
      <c r="G29" s="209">
        <v>968.54</v>
      </c>
      <c r="H29" s="47">
        <v>285.88</v>
      </c>
      <c r="I29" s="212">
        <v>682.66</v>
      </c>
      <c r="J29" s="93">
        <v>76.209999999999994</v>
      </c>
      <c r="K29" s="47">
        <v>0</v>
      </c>
      <c r="L29" s="47">
        <v>51.56</v>
      </c>
      <c r="M29" s="47">
        <v>4.41</v>
      </c>
      <c r="N29" s="47">
        <v>9.73</v>
      </c>
      <c r="O29" s="54">
        <f t="shared" si="0"/>
        <v>1283.5900000000001</v>
      </c>
      <c r="P29" s="202">
        <f>(O29-O30)/O30</f>
        <v>4.8025343533887932E-2</v>
      </c>
      <c r="Q29" s="203">
        <f>O29/$O$84</f>
        <v>6.4591526115514554E-3</v>
      </c>
      <c r="R29" s="191">
        <f>O29-O30</f>
        <v>58.819999999999936</v>
      </c>
      <c r="S29" s="192"/>
      <c r="T29" s="204"/>
    </row>
    <row r="30" spans="1:112" s="200" customFormat="1" ht="21.6" thickBot="1" x14ac:dyDescent="0.45">
      <c r="A30" s="31" t="s">
        <v>16</v>
      </c>
      <c r="B30" s="239">
        <v>78.42</v>
      </c>
      <c r="C30" s="238">
        <v>21.16</v>
      </c>
      <c r="D30" s="45">
        <v>21.16</v>
      </c>
      <c r="E30" s="45">
        <v>0</v>
      </c>
      <c r="F30" s="45">
        <v>6.02</v>
      </c>
      <c r="G30" s="211">
        <v>1029.1300000000001</v>
      </c>
      <c r="H30" s="45">
        <v>290.12</v>
      </c>
      <c r="I30" s="114">
        <v>739</v>
      </c>
      <c r="J30" s="58">
        <v>47.63</v>
      </c>
      <c r="K30" s="45">
        <v>0</v>
      </c>
      <c r="L30" s="45">
        <v>33.11</v>
      </c>
      <c r="M30" s="45">
        <v>4.3899999999999997</v>
      </c>
      <c r="N30" s="45">
        <v>4.91</v>
      </c>
      <c r="O30" s="21">
        <f t="shared" si="0"/>
        <v>1224.7700000000002</v>
      </c>
      <c r="P30" s="195"/>
      <c r="Q30" s="196"/>
      <c r="R30" s="197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  <c r="BG30" s="198"/>
      <c r="BH30" s="198"/>
      <c r="BI30" s="198"/>
      <c r="BJ30" s="198"/>
      <c r="BK30" s="198"/>
      <c r="BL30" s="198"/>
      <c r="BM30" s="198"/>
      <c r="BN30" s="198"/>
      <c r="BO30" s="198"/>
      <c r="BP30" s="198"/>
      <c r="BQ30" s="198"/>
      <c r="BR30" s="198"/>
      <c r="BS30" s="198"/>
      <c r="BT30" s="198"/>
      <c r="BU30" s="198"/>
      <c r="BV30" s="198"/>
      <c r="BW30" s="198"/>
      <c r="BX30" s="198"/>
      <c r="BY30" s="198"/>
      <c r="BZ30" s="198"/>
      <c r="CA30" s="198"/>
      <c r="CB30" s="198"/>
      <c r="CC30" s="198"/>
      <c r="CD30" s="198"/>
      <c r="CE30" s="198"/>
      <c r="CF30" s="198"/>
      <c r="CG30" s="198"/>
      <c r="CH30" s="198"/>
      <c r="CI30" s="198"/>
      <c r="CJ30" s="198"/>
      <c r="CK30" s="198"/>
      <c r="CL30" s="198"/>
      <c r="CM30" s="198"/>
      <c r="CN30" s="198"/>
      <c r="CO30" s="198"/>
      <c r="CP30" s="198"/>
      <c r="CQ30" s="198"/>
      <c r="CR30" s="198"/>
      <c r="CS30" s="198"/>
      <c r="CT30" s="198"/>
      <c r="CU30" s="198"/>
      <c r="CV30" s="198"/>
      <c r="CW30" s="198"/>
      <c r="CX30" s="198"/>
      <c r="CY30" s="198"/>
      <c r="CZ30" s="198"/>
      <c r="DA30" s="198"/>
      <c r="DB30" s="198"/>
      <c r="DC30" s="198"/>
      <c r="DD30" s="198"/>
      <c r="DE30" s="198"/>
      <c r="DF30" s="198"/>
      <c r="DG30" s="198"/>
      <c r="DH30" s="199"/>
    </row>
    <row r="31" spans="1:112" s="57" customFormat="1" ht="21.6" thickBot="1" x14ac:dyDescent="0.45">
      <c r="A31" s="25" t="s">
        <v>55</v>
      </c>
      <c r="B31" s="47">
        <v>1195.3399999999999</v>
      </c>
      <c r="C31" s="52">
        <v>195.7</v>
      </c>
      <c r="D31" s="47">
        <v>109.65</v>
      </c>
      <c r="E31" s="47">
        <v>86.05</v>
      </c>
      <c r="F31" s="47">
        <v>277.42</v>
      </c>
      <c r="G31" s="209">
        <v>4864.62</v>
      </c>
      <c r="H31" s="47">
        <v>1489.46</v>
      </c>
      <c r="I31" s="212">
        <v>3375.16</v>
      </c>
      <c r="J31" s="93">
        <v>5550.3</v>
      </c>
      <c r="K31" s="47">
        <v>91.87</v>
      </c>
      <c r="L31" s="47">
        <v>122</v>
      </c>
      <c r="M31" s="47">
        <v>221.8</v>
      </c>
      <c r="N31" s="47">
        <v>1666.83</v>
      </c>
      <c r="O31" s="54">
        <f t="shared" si="0"/>
        <v>14185.880000000001</v>
      </c>
      <c r="P31" s="202">
        <f>(O31-O32)/O32</f>
        <v>-7.0513416930610959E-2</v>
      </c>
      <c r="Q31" s="203">
        <f>O31/$O$84</f>
        <v>7.138475981361303E-2</v>
      </c>
      <c r="R31" s="191">
        <f>O31-O32</f>
        <v>-1076.1800000000003</v>
      </c>
      <c r="S31" s="192"/>
      <c r="T31" s="204"/>
    </row>
    <row r="32" spans="1:112" s="200" customFormat="1" ht="21.6" thickBot="1" x14ac:dyDescent="0.45">
      <c r="A32" s="31" t="s">
        <v>16</v>
      </c>
      <c r="B32" s="238">
        <v>1026.3699999999999</v>
      </c>
      <c r="C32" s="50">
        <v>235.42</v>
      </c>
      <c r="D32" s="45">
        <v>131.91</v>
      </c>
      <c r="E32" s="45">
        <v>103.52</v>
      </c>
      <c r="F32" s="114">
        <v>249.9</v>
      </c>
      <c r="G32" s="142">
        <v>5743.26</v>
      </c>
      <c r="H32" s="45">
        <v>1889.66</v>
      </c>
      <c r="I32" s="114">
        <v>3853.59</v>
      </c>
      <c r="J32" s="238">
        <v>5281.5</v>
      </c>
      <c r="K32" s="45">
        <v>109.2</v>
      </c>
      <c r="L32" s="45">
        <v>103.97</v>
      </c>
      <c r="M32" s="45">
        <v>191.4</v>
      </c>
      <c r="N32" s="45">
        <v>2321.04</v>
      </c>
      <c r="O32" s="21">
        <f t="shared" si="0"/>
        <v>15262.060000000001</v>
      </c>
      <c r="P32" s="195"/>
      <c r="Q32" s="196"/>
      <c r="R32" s="197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  <c r="BS32" s="198"/>
      <c r="BT32" s="198"/>
      <c r="BU32" s="198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8"/>
      <c r="CG32" s="198"/>
      <c r="CH32" s="198"/>
      <c r="CI32" s="198"/>
      <c r="CJ32" s="198"/>
      <c r="CK32" s="198"/>
      <c r="CL32" s="198"/>
      <c r="CM32" s="198"/>
      <c r="CN32" s="198"/>
      <c r="CO32" s="198"/>
      <c r="CP32" s="198"/>
      <c r="CQ32" s="198"/>
      <c r="CR32" s="198"/>
      <c r="CS32" s="198"/>
      <c r="CT32" s="198"/>
      <c r="CU32" s="198"/>
      <c r="CV32" s="198"/>
      <c r="CW32" s="198"/>
      <c r="CX32" s="198"/>
      <c r="CY32" s="198"/>
      <c r="CZ32" s="198"/>
      <c r="DA32" s="198"/>
      <c r="DB32" s="198"/>
      <c r="DC32" s="198"/>
      <c r="DD32" s="198"/>
      <c r="DE32" s="198"/>
      <c r="DF32" s="198"/>
      <c r="DG32" s="198"/>
      <c r="DH32" s="199"/>
    </row>
    <row r="33" spans="1:112" s="57" customFormat="1" ht="21.6" thickBot="1" x14ac:dyDescent="0.45">
      <c r="A33" s="25" t="s">
        <v>79</v>
      </c>
      <c r="B33" s="83">
        <v>30.68</v>
      </c>
      <c r="C33" s="117">
        <v>0</v>
      </c>
      <c r="D33" s="240">
        <v>0</v>
      </c>
      <c r="E33" s="83">
        <v>0</v>
      </c>
      <c r="F33" s="240">
        <v>0</v>
      </c>
      <c r="G33" s="201">
        <v>41.82</v>
      </c>
      <c r="H33" s="101">
        <v>15.47</v>
      </c>
      <c r="I33" s="240">
        <v>0</v>
      </c>
      <c r="J33" s="240">
        <v>20.6</v>
      </c>
      <c r="K33" s="240">
        <v>0</v>
      </c>
      <c r="L33" s="240">
        <v>0</v>
      </c>
      <c r="M33" s="240">
        <v>5.22</v>
      </c>
      <c r="N33" s="240">
        <v>6.08</v>
      </c>
      <c r="O33" s="54">
        <f t="shared" si="0"/>
        <v>104.39999999999999</v>
      </c>
      <c r="P33" s="202">
        <f>(O33-O34)/O34</f>
        <v>-0.33919868346097853</v>
      </c>
      <c r="Q33" s="203">
        <f>O33/$O$84</f>
        <v>5.2535118896686003E-4</v>
      </c>
      <c r="R33" s="191">
        <f>O33-O34</f>
        <v>-53.589999999999989</v>
      </c>
      <c r="S33" s="192"/>
      <c r="T33" s="204"/>
    </row>
    <row r="34" spans="1:112" s="200" customFormat="1" ht="21.6" thickBot="1" x14ac:dyDescent="0.45">
      <c r="A34" s="31" t="s">
        <v>16</v>
      </c>
      <c r="B34" s="33">
        <v>24.13</v>
      </c>
      <c r="C34" s="34">
        <v>0</v>
      </c>
      <c r="D34" s="34">
        <v>0</v>
      </c>
      <c r="E34" s="34">
        <v>0</v>
      </c>
      <c r="F34" s="241">
        <v>0</v>
      </c>
      <c r="G34" s="241">
        <v>88.03</v>
      </c>
      <c r="H34" s="242">
        <v>15.65</v>
      </c>
      <c r="I34" s="34">
        <v>0</v>
      </c>
      <c r="J34" s="241">
        <v>33.35</v>
      </c>
      <c r="K34" s="86">
        <v>0</v>
      </c>
      <c r="L34" s="243">
        <v>0</v>
      </c>
      <c r="M34" s="243">
        <v>5.38</v>
      </c>
      <c r="N34" s="243">
        <v>7.1</v>
      </c>
      <c r="O34" s="82">
        <f t="shared" si="0"/>
        <v>157.98999999999998</v>
      </c>
      <c r="P34" s="195"/>
      <c r="Q34" s="196"/>
      <c r="R34" s="197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  <c r="AL34" s="198"/>
      <c r="AM34" s="198"/>
      <c r="AN34" s="198"/>
      <c r="AO34" s="198"/>
      <c r="AP34" s="198"/>
      <c r="AQ34" s="198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  <c r="BG34" s="198"/>
      <c r="BH34" s="198"/>
      <c r="BI34" s="198"/>
      <c r="BJ34" s="198"/>
      <c r="BK34" s="198"/>
      <c r="BL34" s="198"/>
      <c r="BM34" s="198"/>
      <c r="BN34" s="198"/>
      <c r="BO34" s="198"/>
      <c r="BP34" s="198"/>
      <c r="BQ34" s="198"/>
      <c r="BR34" s="198"/>
      <c r="BS34" s="198"/>
      <c r="BT34" s="198"/>
      <c r="BU34" s="198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198"/>
      <c r="CO34" s="198"/>
      <c r="CP34" s="198"/>
      <c r="CQ34" s="198"/>
      <c r="CR34" s="198"/>
      <c r="CS34" s="198"/>
      <c r="CT34" s="198"/>
      <c r="CU34" s="198"/>
      <c r="CV34" s="198"/>
      <c r="CW34" s="198"/>
      <c r="CX34" s="198"/>
      <c r="CY34" s="198"/>
      <c r="CZ34" s="198"/>
      <c r="DA34" s="198"/>
      <c r="DB34" s="198"/>
      <c r="DC34" s="198"/>
      <c r="DD34" s="198"/>
      <c r="DE34" s="198"/>
      <c r="DF34" s="198"/>
      <c r="DG34" s="198"/>
      <c r="DH34" s="199"/>
    </row>
    <row r="35" spans="1:112" s="57" customFormat="1" ht="21.6" thickBot="1" x14ac:dyDescent="0.45">
      <c r="A35" s="25" t="s">
        <v>28</v>
      </c>
      <c r="B35" s="54">
        <v>3771.26</v>
      </c>
      <c r="C35" s="208">
        <v>850.99</v>
      </c>
      <c r="D35" s="54">
        <v>365.26</v>
      </c>
      <c r="E35" s="54">
        <v>485.74</v>
      </c>
      <c r="F35" s="54">
        <v>660.36</v>
      </c>
      <c r="G35" s="209">
        <v>8800.0400000000009</v>
      </c>
      <c r="H35" s="43">
        <v>2691</v>
      </c>
      <c r="I35" s="54">
        <v>6110.42</v>
      </c>
      <c r="J35" s="93">
        <v>10736.55</v>
      </c>
      <c r="K35" s="54">
        <v>272.27</v>
      </c>
      <c r="L35" s="54">
        <v>493.39</v>
      </c>
      <c r="M35" s="54">
        <v>613.4</v>
      </c>
      <c r="N35" s="54">
        <v>2283.35</v>
      </c>
      <c r="O35" s="54">
        <f t="shared" si="0"/>
        <v>28481.61</v>
      </c>
      <c r="P35" s="202">
        <f>(O35-O36)/O36</f>
        <v>6.2226626367987224E-2</v>
      </c>
      <c r="Q35" s="203">
        <f>O35/$O$84</f>
        <v>0.14332229575852884</v>
      </c>
      <c r="R35" s="191">
        <f>O35-O36</f>
        <v>1668.4900000000052</v>
      </c>
      <c r="S35" s="192"/>
      <c r="T35" s="204"/>
    </row>
    <row r="36" spans="1:112" s="200" customFormat="1" ht="21.6" thickBot="1" x14ac:dyDescent="0.45">
      <c r="A36" s="31" t="s">
        <v>16</v>
      </c>
      <c r="B36" s="238">
        <v>3063.16</v>
      </c>
      <c r="C36" s="50">
        <v>741.06</v>
      </c>
      <c r="D36" s="45">
        <v>436.59</v>
      </c>
      <c r="E36" s="45">
        <v>304.45999999999998</v>
      </c>
      <c r="F36" s="45">
        <v>558.44000000000005</v>
      </c>
      <c r="G36" s="211">
        <v>8922.23</v>
      </c>
      <c r="H36" s="45">
        <v>2786.89</v>
      </c>
      <c r="I36" s="114">
        <v>6135.34</v>
      </c>
      <c r="J36" s="58">
        <v>9393.59</v>
      </c>
      <c r="K36" s="45">
        <v>252.03</v>
      </c>
      <c r="L36" s="45">
        <v>457.85</v>
      </c>
      <c r="M36" s="45">
        <v>353.5</v>
      </c>
      <c r="N36" s="45">
        <v>3071.26</v>
      </c>
      <c r="O36" s="21">
        <f t="shared" si="0"/>
        <v>26813.119999999995</v>
      </c>
      <c r="P36" s="195"/>
      <c r="Q36" s="196"/>
      <c r="R36" s="197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  <c r="AL36" s="198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198"/>
      <c r="BQ36" s="198"/>
      <c r="BR36" s="198"/>
      <c r="BS36" s="198"/>
      <c r="BT36" s="198"/>
      <c r="BU36" s="198"/>
      <c r="BV36" s="198"/>
      <c r="BW36" s="198"/>
      <c r="BX36" s="198"/>
      <c r="BY36" s="198"/>
      <c r="BZ36" s="198"/>
      <c r="CA36" s="198"/>
      <c r="CB36" s="198"/>
      <c r="CC36" s="198"/>
      <c r="CD36" s="198"/>
      <c r="CE36" s="198"/>
      <c r="CF36" s="198"/>
      <c r="CG36" s="198"/>
      <c r="CH36" s="198"/>
      <c r="CI36" s="198"/>
      <c r="CJ36" s="198"/>
      <c r="CK36" s="198"/>
      <c r="CL36" s="198"/>
      <c r="CM36" s="198"/>
      <c r="CN36" s="198"/>
      <c r="CO36" s="198"/>
      <c r="CP36" s="198"/>
      <c r="CQ36" s="198"/>
      <c r="CR36" s="198"/>
      <c r="CS36" s="198"/>
      <c r="CT36" s="198"/>
      <c r="CU36" s="198"/>
      <c r="CV36" s="198"/>
      <c r="CW36" s="198"/>
      <c r="CX36" s="198"/>
      <c r="CY36" s="198"/>
      <c r="CZ36" s="198"/>
      <c r="DA36" s="198"/>
      <c r="DB36" s="198"/>
      <c r="DC36" s="198"/>
      <c r="DD36" s="198"/>
      <c r="DE36" s="198"/>
      <c r="DF36" s="198"/>
      <c r="DG36" s="198"/>
      <c r="DH36" s="199"/>
    </row>
    <row r="37" spans="1:112" s="57" customFormat="1" ht="21.6" thickBot="1" x14ac:dyDescent="0.45">
      <c r="A37" s="25" t="s">
        <v>30</v>
      </c>
      <c r="B37" s="47">
        <v>1650.66</v>
      </c>
      <c r="C37" s="220">
        <v>340.39</v>
      </c>
      <c r="D37" s="47">
        <v>191.18</v>
      </c>
      <c r="E37" s="47">
        <v>149.21</v>
      </c>
      <c r="F37" s="47">
        <v>255.11</v>
      </c>
      <c r="G37" s="209">
        <v>3747.04</v>
      </c>
      <c r="H37" s="47">
        <v>1035.58</v>
      </c>
      <c r="I37" s="212">
        <v>2711.46</v>
      </c>
      <c r="J37" s="54">
        <v>4743.87</v>
      </c>
      <c r="K37" s="47">
        <v>124.63</v>
      </c>
      <c r="L37" s="47">
        <v>137.6</v>
      </c>
      <c r="M37" s="47">
        <v>239.56</v>
      </c>
      <c r="N37" s="47">
        <v>1211.1100000000001</v>
      </c>
      <c r="O37" s="54">
        <f t="shared" si="0"/>
        <v>12449.97</v>
      </c>
      <c r="P37" s="202">
        <f>(O37-O38)/O38</f>
        <v>-8.9424573454724182E-2</v>
      </c>
      <c r="Q37" s="203">
        <f>O37/$O$84</f>
        <v>6.2649487951166066E-2</v>
      </c>
      <c r="R37" s="191">
        <f>O37-O38</f>
        <v>-1222.67</v>
      </c>
      <c r="S37" s="192"/>
      <c r="T37" s="204"/>
    </row>
    <row r="38" spans="1:112" s="200" customFormat="1" ht="21.6" thickBot="1" x14ac:dyDescent="0.45">
      <c r="A38" s="31" t="s">
        <v>16</v>
      </c>
      <c r="B38" s="238">
        <v>1333.09</v>
      </c>
      <c r="C38" s="50">
        <v>362.32</v>
      </c>
      <c r="D38" s="45">
        <v>208.26</v>
      </c>
      <c r="E38" s="45">
        <v>154.05000000000001</v>
      </c>
      <c r="F38" s="45">
        <v>219.4</v>
      </c>
      <c r="G38" s="211">
        <v>4202.0200000000004</v>
      </c>
      <c r="H38" s="45">
        <v>1202.26</v>
      </c>
      <c r="I38" s="114">
        <v>2999.75</v>
      </c>
      <c r="J38" s="244">
        <v>4640.04</v>
      </c>
      <c r="K38" s="45">
        <v>102.47</v>
      </c>
      <c r="L38" s="45">
        <v>129.09</v>
      </c>
      <c r="M38" s="45">
        <v>236.52</v>
      </c>
      <c r="N38" s="45">
        <v>2447.69</v>
      </c>
      <c r="O38" s="21">
        <f t="shared" si="0"/>
        <v>13672.64</v>
      </c>
      <c r="P38" s="195"/>
      <c r="Q38" s="196"/>
      <c r="R38" s="197"/>
      <c r="S38" s="198"/>
      <c r="T38" s="198"/>
      <c r="U38" s="198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  <c r="AL38" s="198"/>
      <c r="AM38" s="198"/>
      <c r="AN38" s="198"/>
      <c r="AO38" s="198"/>
      <c r="AP38" s="198"/>
      <c r="AQ38" s="198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198"/>
      <c r="BQ38" s="198"/>
      <c r="BR38" s="198"/>
      <c r="BS38" s="198"/>
      <c r="BT38" s="198"/>
      <c r="BU38" s="198"/>
      <c r="BV38" s="198"/>
      <c r="BW38" s="198"/>
      <c r="BX38" s="198"/>
      <c r="BY38" s="198"/>
      <c r="BZ38" s="198"/>
      <c r="CA38" s="198"/>
      <c r="CB38" s="198"/>
      <c r="CC38" s="198"/>
      <c r="CD38" s="198"/>
      <c r="CE38" s="198"/>
      <c r="CF38" s="198"/>
      <c r="CG38" s="198"/>
      <c r="CH38" s="198"/>
      <c r="CI38" s="198"/>
      <c r="CJ38" s="198"/>
      <c r="CK38" s="198"/>
      <c r="CL38" s="198"/>
      <c r="CM38" s="198"/>
      <c r="CN38" s="198"/>
      <c r="CO38" s="198"/>
      <c r="CP38" s="198"/>
      <c r="CQ38" s="198"/>
      <c r="CR38" s="198"/>
      <c r="CS38" s="198"/>
      <c r="CT38" s="198"/>
      <c r="CU38" s="198"/>
      <c r="CV38" s="198"/>
      <c r="CW38" s="198"/>
      <c r="CX38" s="198"/>
      <c r="CY38" s="198"/>
      <c r="CZ38" s="198"/>
      <c r="DA38" s="198"/>
      <c r="DB38" s="198"/>
      <c r="DC38" s="198"/>
      <c r="DD38" s="198"/>
      <c r="DE38" s="198"/>
      <c r="DF38" s="198"/>
      <c r="DG38" s="198"/>
      <c r="DH38" s="199"/>
    </row>
    <row r="39" spans="1:112" s="57" customFormat="1" ht="21.6" thickBot="1" x14ac:dyDescent="0.45">
      <c r="A39" s="25" t="s">
        <v>56</v>
      </c>
      <c r="B39" s="47">
        <v>11.79</v>
      </c>
      <c r="C39" s="220">
        <v>0.25</v>
      </c>
      <c r="D39" s="47">
        <v>0.25</v>
      </c>
      <c r="E39" s="47">
        <v>0</v>
      </c>
      <c r="F39" s="47">
        <v>1.21</v>
      </c>
      <c r="G39" s="209">
        <v>173.88</v>
      </c>
      <c r="H39" s="47">
        <v>122.88</v>
      </c>
      <c r="I39" s="212">
        <v>51</v>
      </c>
      <c r="J39" s="93">
        <v>19.2</v>
      </c>
      <c r="K39" s="47">
        <v>0</v>
      </c>
      <c r="L39" s="47">
        <v>59.73</v>
      </c>
      <c r="M39" s="47">
        <v>3.56</v>
      </c>
      <c r="N39" s="47">
        <v>2.6</v>
      </c>
      <c r="O39" s="54">
        <f t="shared" si="0"/>
        <v>272.22000000000003</v>
      </c>
      <c r="P39" s="245">
        <f>(O39-O40)/O40</f>
        <v>0.72171273164252736</v>
      </c>
      <c r="Q39" s="203">
        <f>O39/$O$84</f>
        <v>1.369838128932554E-3</v>
      </c>
      <c r="R39" s="191">
        <f>O39-O40</f>
        <v>114.11000000000001</v>
      </c>
      <c r="S39" s="192"/>
      <c r="T39" s="204"/>
    </row>
    <row r="40" spans="1:112" s="200" customFormat="1" ht="21.6" thickBot="1" x14ac:dyDescent="0.45">
      <c r="A40" s="31" t="s">
        <v>16</v>
      </c>
      <c r="B40" s="217">
        <v>3.02</v>
      </c>
      <c r="C40" s="50">
        <v>0.01</v>
      </c>
      <c r="D40" s="45">
        <v>0.01</v>
      </c>
      <c r="E40" s="45">
        <v>0</v>
      </c>
      <c r="F40" s="114">
        <v>0.78</v>
      </c>
      <c r="G40" s="142">
        <v>103.75</v>
      </c>
      <c r="H40" s="45">
        <v>8.11</v>
      </c>
      <c r="I40" s="114">
        <v>95.64</v>
      </c>
      <c r="J40" s="60">
        <v>0.62</v>
      </c>
      <c r="K40" s="45">
        <v>0</v>
      </c>
      <c r="L40" s="45">
        <v>46.24</v>
      </c>
      <c r="M40" s="45">
        <v>0.28000000000000003</v>
      </c>
      <c r="N40" s="45">
        <v>3.41</v>
      </c>
      <c r="O40" s="21">
        <f t="shared" si="0"/>
        <v>158.11000000000001</v>
      </c>
      <c r="P40" s="195"/>
      <c r="Q40" s="196"/>
      <c r="R40" s="197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  <c r="BR40" s="198"/>
      <c r="BS40" s="198"/>
      <c r="BT40" s="198"/>
      <c r="BU40" s="198"/>
      <c r="BV40" s="198"/>
      <c r="BW40" s="198"/>
      <c r="BX40" s="198"/>
      <c r="BY40" s="198"/>
      <c r="BZ40" s="198"/>
      <c r="CA40" s="198"/>
      <c r="CB40" s="198"/>
      <c r="CC40" s="198"/>
      <c r="CD40" s="198"/>
      <c r="CE40" s="198"/>
      <c r="CF40" s="198"/>
      <c r="CG40" s="198"/>
      <c r="CH40" s="198"/>
      <c r="CI40" s="198"/>
      <c r="CJ40" s="198"/>
      <c r="CK40" s="198"/>
      <c r="CL40" s="198"/>
      <c r="CM40" s="198"/>
      <c r="CN40" s="198"/>
      <c r="CO40" s="198"/>
      <c r="CP40" s="198"/>
      <c r="CQ40" s="198"/>
      <c r="CR40" s="198"/>
      <c r="CS40" s="198"/>
      <c r="CT40" s="198"/>
      <c r="CU40" s="198"/>
      <c r="CV40" s="198"/>
      <c r="CW40" s="198"/>
      <c r="CX40" s="198"/>
      <c r="CY40" s="198"/>
      <c r="CZ40" s="198"/>
      <c r="DA40" s="198"/>
      <c r="DB40" s="198"/>
      <c r="DC40" s="198"/>
      <c r="DD40" s="198"/>
      <c r="DE40" s="198"/>
      <c r="DF40" s="198"/>
      <c r="DG40" s="198"/>
      <c r="DH40" s="199"/>
    </row>
    <row r="41" spans="1:112" s="57" customFormat="1" ht="21.6" thickBot="1" x14ac:dyDescent="0.45">
      <c r="A41" s="25" t="s">
        <v>18</v>
      </c>
      <c r="B41" s="246">
        <v>874.33</v>
      </c>
      <c r="C41" s="220">
        <v>84.6</v>
      </c>
      <c r="D41" s="47">
        <v>72.81</v>
      </c>
      <c r="E41" s="47">
        <v>11.78</v>
      </c>
      <c r="F41" s="47">
        <v>140.09</v>
      </c>
      <c r="G41" s="43">
        <v>3573.6</v>
      </c>
      <c r="H41" s="209">
        <v>1314.53</v>
      </c>
      <c r="I41" s="47">
        <v>2259.0700000000002</v>
      </c>
      <c r="J41" s="212">
        <v>901.5</v>
      </c>
      <c r="K41" s="47">
        <v>27.59</v>
      </c>
      <c r="L41" s="47">
        <v>52.76</v>
      </c>
      <c r="M41" s="47">
        <v>53.55</v>
      </c>
      <c r="N41" s="47">
        <v>2602.27</v>
      </c>
      <c r="O41" s="54">
        <f t="shared" si="0"/>
        <v>8310.2900000000009</v>
      </c>
      <c r="P41" s="247">
        <f>(O41-O42)/O42</f>
        <v>0.11322928374032001</v>
      </c>
      <c r="Q41" s="248">
        <f>O41/$O$84</f>
        <v>4.181820624673762E-2</v>
      </c>
      <c r="R41" s="56">
        <f>O41-O42</f>
        <v>845.26000000000113</v>
      </c>
      <c r="S41" s="192"/>
    </row>
    <row r="42" spans="1:112" s="200" customFormat="1" ht="21.6" thickBot="1" x14ac:dyDescent="0.45">
      <c r="A42" s="31" t="s">
        <v>16</v>
      </c>
      <c r="B42" s="238">
        <v>697.48</v>
      </c>
      <c r="C42" s="50">
        <v>113.74</v>
      </c>
      <c r="D42" s="45">
        <v>88.97</v>
      </c>
      <c r="E42" s="45">
        <v>24.76</v>
      </c>
      <c r="F42" s="45">
        <v>103.84</v>
      </c>
      <c r="G42" s="45">
        <v>3109.23</v>
      </c>
      <c r="H42" s="211">
        <v>1209.47</v>
      </c>
      <c r="I42" s="45">
        <v>1899.76</v>
      </c>
      <c r="J42" s="50">
        <v>1479.42</v>
      </c>
      <c r="K42" s="249">
        <v>18.600000000000001</v>
      </c>
      <c r="L42" s="45">
        <v>46.41</v>
      </c>
      <c r="M42" s="45">
        <v>57.65</v>
      </c>
      <c r="N42" s="45">
        <v>1838.6599999999999</v>
      </c>
      <c r="O42" s="21">
        <f t="shared" si="0"/>
        <v>7465.03</v>
      </c>
      <c r="P42" s="195"/>
      <c r="Q42" s="196"/>
      <c r="R42" s="197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  <c r="AL42" s="198"/>
      <c r="AM42" s="198"/>
      <c r="AN42" s="198"/>
      <c r="AO42" s="198"/>
      <c r="AP42" s="198"/>
      <c r="AQ42" s="198"/>
      <c r="AR42" s="198"/>
      <c r="AS42" s="198"/>
      <c r="AT42" s="198"/>
      <c r="AU42" s="198"/>
      <c r="AV42" s="198"/>
      <c r="AW42" s="198"/>
      <c r="AX42" s="198"/>
      <c r="AY42" s="198"/>
      <c r="AZ42" s="198"/>
      <c r="BA42" s="198"/>
      <c r="BB42" s="198"/>
      <c r="BC42" s="198"/>
      <c r="BD42" s="198"/>
      <c r="BE42" s="198"/>
      <c r="BF42" s="198"/>
      <c r="BG42" s="198"/>
      <c r="BH42" s="198"/>
      <c r="BI42" s="198"/>
      <c r="BJ42" s="198"/>
      <c r="BK42" s="198"/>
      <c r="BL42" s="198"/>
      <c r="BM42" s="198"/>
      <c r="BN42" s="198"/>
      <c r="BO42" s="198"/>
      <c r="BP42" s="198"/>
      <c r="BQ42" s="198"/>
      <c r="BR42" s="198"/>
      <c r="BS42" s="198"/>
      <c r="BT42" s="198"/>
      <c r="BU42" s="198"/>
      <c r="BV42" s="198"/>
      <c r="BW42" s="198"/>
      <c r="BX42" s="198"/>
      <c r="BY42" s="198"/>
      <c r="BZ42" s="198"/>
      <c r="CA42" s="198"/>
      <c r="CB42" s="198"/>
      <c r="CC42" s="198"/>
      <c r="CD42" s="198"/>
      <c r="CE42" s="198"/>
      <c r="CF42" s="198"/>
      <c r="CG42" s="198"/>
      <c r="CH42" s="198"/>
      <c r="CI42" s="198"/>
      <c r="CJ42" s="198"/>
      <c r="CK42" s="198"/>
      <c r="CL42" s="198"/>
      <c r="CM42" s="198"/>
      <c r="CN42" s="198"/>
      <c r="CO42" s="198"/>
      <c r="CP42" s="198"/>
      <c r="CQ42" s="198"/>
      <c r="CR42" s="198"/>
      <c r="CS42" s="198"/>
      <c r="CT42" s="198"/>
      <c r="CU42" s="198"/>
      <c r="CV42" s="198"/>
      <c r="CW42" s="198"/>
      <c r="CX42" s="198"/>
      <c r="CY42" s="198"/>
      <c r="CZ42" s="198"/>
      <c r="DA42" s="198"/>
      <c r="DB42" s="198"/>
      <c r="DC42" s="198"/>
      <c r="DD42" s="198"/>
      <c r="DE42" s="198"/>
      <c r="DF42" s="198"/>
      <c r="DG42" s="198"/>
      <c r="DH42" s="199"/>
    </row>
    <row r="43" spans="1:112" s="256" customFormat="1" ht="21.6" thickBot="1" x14ac:dyDescent="0.45">
      <c r="A43" s="25" t="s">
        <v>64</v>
      </c>
      <c r="B43" s="53">
        <v>272.58</v>
      </c>
      <c r="C43" s="250">
        <v>35.270000000000003</v>
      </c>
      <c r="D43" s="251">
        <v>35.270000000000003</v>
      </c>
      <c r="E43" s="251">
        <v>0</v>
      </c>
      <c r="F43" s="251">
        <v>62.01</v>
      </c>
      <c r="G43" s="209">
        <v>1978.86</v>
      </c>
      <c r="H43" s="251">
        <v>996.5</v>
      </c>
      <c r="I43" s="252">
        <v>982.36</v>
      </c>
      <c r="J43" s="53">
        <v>343.72</v>
      </c>
      <c r="K43" s="251">
        <v>0</v>
      </c>
      <c r="L43" s="251">
        <v>12.09</v>
      </c>
      <c r="M43" s="251">
        <v>51.81</v>
      </c>
      <c r="N43" s="251">
        <v>66.17</v>
      </c>
      <c r="O43" s="54">
        <f t="shared" si="0"/>
        <v>2822.5099999999998</v>
      </c>
      <c r="P43" s="253">
        <f>(O43-O44)/O44</f>
        <v>-0.23028402350727448</v>
      </c>
      <c r="Q43" s="254">
        <f>O43/$O$84</f>
        <v>1.4203151191291685E-2</v>
      </c>
      <c r="R43" s="255">
        <f>O43-O44</f>
        <v>-844.44</v>
      </c>
    </row>
    <row r="44" spans="1:112" s="198" customFormat="1" ht="21.6" thickBot="1" x14ac:dyDescent="0.45">
      <c r="A44" s="31" t="s">
        <v>16</v>
      </c>
      <c r="B44" s="257">
        <v>223.63</v>
      </c>
      <c r="C44" s="50">
        <v>38.25</v>
      </c>
      <c r="D44" s="258">
        <v>38.25</v>
      </c>
      <c r="E44" s="114">
        <v>0</v>
      </c>
      <c r="F44" s="114">
        <v>79.37</v>
      </c>
      <c r="G44" s="142">
        <v>2081.6</v>
      </c>
      <c r="H44" s="258">
        <v>1166.05</v>
      </c>
      <c r="I44" s="114">
        <v>915.56</v>
      </c>
      <c r="J44" s="114">
        <v>397.93</v>
      </c>
      <c r="K44" s="114">
        <v>0</v>
      </c>
      <c r="L44" s="114">
        <v>14.05</v>
      </c>
      <c r="M44" s="114">
        <v>57.23</v>
      </c>
      <c r="N44" s="45">
        <v>774.89</v>
      </c>
      <c r="O44" s="21">
        <f t="shared" si="0"/>
        <v>3666.95</v>
      </c>
      <c r="P44" s="259"/>
      <c r="Q44" s="260"/>
      <c r="R44" s="197"/>
    </row>
    <row r="45" spans="1:112" s="256" customFormat="1" ht="21.6" thickBot="1" x14ac:dyDescent="0.45">
      <c r="A45" s="25" t="s">
        <v>24</v>
      </c>
      <c r="B45" s="261">
        <v>1411.44</v>
      </c>
      <c r="C45" s="53">
        <v>33.590000000000003</v>
      </c>
      <c r="D45" s="251">
        <v>33.590000000000003</v>
      </c>
      <c r="E45" s="251">
        <v>0</v>
      </c>
      <c r="F45" s="251">
        <v>41.47</v>
      </c>
      <c r="G45" s="251">
        <v>2143.91</v>
      </c>
      <c r="H45" s="209">
        <v>888.74</v>
      </c>
      <c r="I45" s="251">
        <v>1255.1600000000001</v>
      </c>
      <c r="J45" s="252">
        <v>1256.76</v>
      </c>
      <c r="K45" s="52">
        <v>0.11</v>
      </c>
      <c r="L45" s="251">
        <v>34.69</v>
      </c>
      <c r="M45" s="251">
        <v>865.61</v>
      </c>
      <c r="N45" s="251">
        <v>2477.2600000000002</v>
      </c>
      <c r="O45" s="54">
        <f t="shared" si="0"/>
        <v>8264.84</v>
      </c>
      <c r="P45" s="253">
        <f>(O45-O46)/O46</f>
        <v>0.21596304224689003</v>
      </c>
      <c r="Q45" s="254">
        <f>O45/$O$84</f>
        <v>4.158949732395463E-2</v>
      </c>
      <c r="R45" s="255">
        <f>O45-O46</f>
        <v>1467.8899999999994</v>
      </c>
    </row>
    <row r="46" spans="1:112" s="198" customFormat="1" ht="21.6" thickBot="1" x14ac:dyDescent="0.45">
      <c r="A46" s="31" t="s">
        <v>16</v>
      </c>
      <c r="B46" s="257">
        <v>1196.1600000000001</v>
      </c>
      <c r="C46" s="114">
        <v>28.17</v>
      </c>
      <c r="D46" s="114">
        <v>28.17</v>
      </c>
      <c r="E46" s="50">
        <v>0</v>
      </c>
      <c r="F46" s="50">
        <v>37.15</v>
      </c>
      <c r="G46" s="258">
        <v>1568.53</v>
      </c>
      <c r="H46" s="183">
        <v>753.05</v>
      </c>
      <c r="I46" s="114">
        <v>815.48</v>
      </c>
      <c r="J46" s="50">
        <v>743.67</v>
      </c>
      <c r="K46" s="262">
        <v>0.1</v>
      </c>
      <c r="L46" s="50">
        <v>19.309999999999999</v>
      </c>
      <c r="M46" s="258">
        <v>831.75</v>
      </c>
      <c r="N46" s="45">
        <v>2372.11</v>
      </c>
      <c r="O46" s="21">
        <f t="shared" si="0"/>
        <v>6796.9500000000007</v>
      </c>
      <c r="P46" s="263"/>
      <c r="Q46" s="264"/>
      <c r="R46" s="265"/>
    </row>
    <row r="47" spans="1:112" s="256" customFormat="1" ht="21.6" thickBot="1" x14ac:dyDescent="0.45">
      <c r="A47" s="25" t="s">
        <v>58</v>
      </c>
      <c r="B47" s="261">
        <v>39.630000000000003</v>
      </c>
      <c r="C47" s="53">
        <v>1.2</v>
      </c>
      <c r="D47" s="251">
        <v>1.2</v>
      </c>
      <c r="E47" s="251">
        <v>0</v>
      </c>
      <c r="F47" s="251">
        <v>14.6</v>
      </c>
      <c r="G47" s="209">
        <v>2049.2199999999998</v>
      </c>
      <c r="H47" s="251">
        <v>476.94</v>
      </c>
      <c r="I47" s="252">
        <v>1572.28</v>
      </c>
      <c r="J47" s="53">
        <v>4.75</v>
      </c>
      <c r="K47" s="251">
        <v>0</v>
      </c>
      <c r="L47" s="251">
        <v>4.79</v>
      </c>
      <c r="M47" s="251">
        <v>12.51</v>
      </c>
      <c r="N47" s="251">
        <v>12.15</v>
      </c>
      <c r="O47" s="54">
        <f t="shared" si="0"/>
        <v>2138.85</v>
      </c>
      <c r="P47" s="266">
        <f>(O47-O48)/O48</f>
        <v>-0.13273105478491104</v>
      </c>
      <c r="Q47" s="254">
        <f>O47/$O$84</f>
        <v>1.0762906039480541E-2</v>
      </c>
      <c r="R47" s="255">
        <f>O47-O48</f>
        <v>-327.33999999999969</v>
      </c>
    </row>
    <row r="48" spans="1:112" s="198" customFormat="1" ht="21.6" thickBot="1" x14ac:dyDescent="0.45">
      <c r="A48" s="31" t="s">
        <v>16</v>
      </c>
      <c r="B48" s="257">
        <v>34.770000000000003</v>
      </c>
      <c r="C48" s="50">
        <v>1.46</v>
      </c>
      <c r="D48" s="258">
        <v>1.46</v>
      </c>
      <c r="E48" s="114">
        <v>0</v>
      </c>
      <c r="F48" s="50">
        <v>17.68</v>
      </c>
      <c r="G48" s="142">
        <v>2381.5500000000002</v>
      </c>
      <c r="H48" s="50">
        <v>546.73</v>
      </c>
      <c r="I48" s="258">
        <v>1834.83</v>
      </c>
      <c r="J48" s="114">
        <v>1.74</v>
      </c>
      <c r="K48" s="114">
        <v>0</v>
      </c>
      <c r="L48" s="50">
        <v>4.24</v>
      </c>
      <c r="M48" s="258">
        <v>14.35</v>
      </c>
      <c r="N48" s="45">
        <v>10.4</v>
      </c>
      <c r="O48" s="21">
        <f t="shared" si="0"/>
        <v>2466.1899999999996</v>
      </c>
      <c r="P48" s="263"/>
      <c r="Q48" s="264"/>
      <c r="R48" s="265"/>
    </row>
    <row r="49" spans="1:197" s="256" customFormat="1" ht="21.6" thickBot="1" x14ac:dyDescent="0.45">
      <c r="A49" s="25" t="s">
        <v>17</v>
      </c>
      <c r="B49" s="261">
        <v>1433.9</v>
      </c>
      <c r="C49" s="53">
        <v>346.3</v>
      </c>
      <c r="D49" s="251">
        <v>346.3</v>
      </c>
      <c r="E49" s="251">
        <v>0</v>
      </c>
      <c r="F49" s="251">
        <v>75.989999999999995</v>
      </c>
      <c r="G49" s="209">
        <v>4339.28</v>
      </c>
      <c r="H49" s="251">
        <v>2072.9</v>
      </c>
      <c r="I49" s="252">
        <v>2266.38</v>
      </c>
      <c r="J49" s="52">
        <v>1149.4000000000001</v>
      </c>
      <c r="K49" s="251">
        <v>0</v>
      </c>
      <c r="L49" s="251">
        <v>380.61</v>
      </c>
      <c r="M49" s="251">
        <v>151.26</v>
      </c>
      <c r="N49" s="251">
        <v>165.32</v>
      </c>
      <c r="O49" s="54">
        <f t="shared" si="0"/>
        <v>8042.0599999999986</v>
      </c>
      <c r="P49" s="253">
        <f>(O49-O50)/O50</f>
        <v>8.9043025139074458E-2</v>
      </c>
      <c r="Q49" s="254">
        <f>O49/$O$84</f>
        <v>4.0468446194854651E-2</v>
      </c>
      <c r="R49" s="255">
        <f>O49-O50</f>
        <v>657.53999999999814</v>
      </c>
    </row>
    <row r="50" spans="1:197" s="198" customFormat="1" ht="21.6" thickBot="1" x14ac:dyDescent="0.45">
      <c r="A50" s="31" t="s">
        <v>16</v>
      </c>
      <c r="B50" s="257">
        <v>946.31</v>
      </c>
      <c r="C50" s="50">
        <v>312.01</v>
      </c>
      <c r="D50" s="258">
        <v>312.02</v>
      </c>
      <c r="E50" s="50">
        <v>0</v>
      </c>
      <c r="F50" s="258">
        <v>60.95</v>
      </c>
      <c r="G50" s="142">
        <v>4037.15</v>
      </c>
      <c r="H50" s="226">
        <v>1808.89</v>
      </c>
      <c r="I50" s="226">
        <v>2228.2600000000002</v>
      </c>
      <c r="J50" s="226">
        <v>1025.68</v>
      </c>
      <c r="K50" s="258">
        <v>0</v>
      </c>
      <c r="L50" s="50">
        <v>361.33</v>
      </c>
      <c r="M50" s="50">
        <v>128.36000000000001</v>
      </c>
      <c r="N50" s="45">
        <v>512.73</v>
      </c>
      <c r="O50" s="21">
        <f t="shared" si="0"/>
        <v>7384.52</v>
      </c>
      <c r="P50" s="263"/>
      <c r="Q50" s="264"/>
      <c r="R50" s="265"/>
    </row>
    <row r="51" spans="1:197" s="256" customFormat="1" ht="21.6" thickBot="1" x14ac:dyDescent="0.45">
      <c r="A51" s="25" t="s">
        <v>29</v>
      </c>
      <c r="B51" s="26">
        <v>1784.41</v>
      </c>
      <c r="C51" s="26">
        <v>340.93</v>
      </c>
      <c r="D51" s="26">
        <v>180.08</v>
      </c>
      <c r="E51" s="26">
        <v>160.85</v>
      </c>
      <c r="F51" s="26">
        <v>385.81</v>
      </c>
      <c r="G51" s="26">
        <v>5803.86</v>
      </c>
      <c r="H51" s="26">
        <v>1436.96</v>
      </c>
      <c r="I51" s="26">
        <v>4366.8999999999996</v>
      </c>
      <c r="J51" s="26">
        <v>6241.3</v>
      </c>
      <c r="K51" s="26">
        <v>89.84</v>
      </c>
      <c r="L51" s="26">
        <v>216.32</v>
      </c>
      <c r="M51" s="26">
        <v>491.98</v>
      </c>
      <c r="N51" s="267">
        <v>1356.49</v>
      </c>
      <c r="O51" s="54">
        <f t="shared" si="0"/>
        <v>16710.940000000002</v>
      </c>
      <c r="P51" s="253">
        <f>(O51-O52)/O52</f>
        <v>-4.5911839448155724E-2</v>
      </c>
      <c r="Q51" s="254">
        <f>O51/$O$84</f>
        <v>8.4091113005305182E-2</v>
      </c>
      <c r="R51" s="255">
        <f>O51-O52</f>
        <v>-804.14999999999782</v>
      </c>
    </row>
    <row r="52" spans="1:197" s="198" customFormat="1" ht="21.6" thickBot="1" x14ac:dyDescent="0.45">
      <c r="A52" s="79" t="s">
        <v>16</v>
      </c>
      <c r="B52" s="205">
        <v>1569.32</v>
      </c>
      <c r="C52" s="205">
        <v>354.6</v>
      </c>
      <c r="D52" s="206">
        <v>212.72</v>
      </c>
      <c r="E52" s="206">
        <v>141.88</v>
      </c>
      <c r="F52" s="206">
        <v>396.02</v>
      </c>
      <c r="G52" s="207">
        <v>6540.71</v>
      </c>
      <c r="H52" s="205">
        <v>1619.98</v>
      </c>
      <c r="I52" s="182">
        <v>4920.2299999999996</v>
      </c>
      <c r="J52" s="206">
        <v>5336.95</v>
      </c>
      <c r="K52" s="73">
        <v>82.37</v>
      </c>
      <c r="L52" s="206">
        <v>181.02</v>
      </c>
      <c r="M52" s="206">
        <v>532.66</v>
      </c>
      <c r="N52" s="268">
        <v>2521.44</v>
      </c>
      <c r="O52" s="82">
        <f t="shared" si="0"/>
        <v>17515.09</v>
      </c>
      <c r="P52" s="263"/>
      <c r="Q52" s="264"/>
      <c r="R52" s="265"/>
    </row>
    <row r="53" spans="1:197" s="256" customFormat="1" ht="21.6" thickBot="1" x14ac:dyDescent="0.45">
      <c r="A53" s="25" t="s">
        <v>22</v>
      </c>
      <c r="B53" s="261">
        <v>194.88</v>
      </c>
      <c r="C53" s="269">
        <v>36.31</v>
      </c>
      <c r="D53" s="251">
        <v>11.97</v>
      </c>
      <c r="E53" s="251">
        <v>24.34</v>
      </c>
      <c r="F53" s="251">
        <v>8.17</v>
      </c>
      <c r="G53" s="43">
        <v>1010.73</v>
      </c>
      <c r="H53" s="251">
        <v>420.3</v>
      </c>
      <c r="I53" s="252">
        <v>590.42999999999995</v>
      </c>
      <c r="J53" s="270">
        <v>244.91</v>
      </c>
      <c r="K53" s="251">
        <v>0</v>
      </c>
      <c r="L53" s="251">
        <v>5.83</v>
      </c>
      <c r="M53" s="251">
        <v>131.38</v>
      </c>
      <c r="N53" s="251">
        <v>1419.93</v>
      </c>
      <c r="O53" s="54">
        <f t="shared" si="0"/>
        <v>3052.1400000000003</v>
      </c>
      <c r="P53" s="253">
        <f>(O53-O54)/O54</f>
        <v>6.7536419440023837E-2</v>
      </c>
      <c r="Q53" s="254">
        <f>O53/$O$84</f>
        <v>1.5358672202043221E-2</v>
      </c>
      <c r="R53" s="255">
        <f>O53-O54</f>
        <v>193.09000000000015</v>
      </c>
    </row>
    <row r="54" spans="1:197" s="198" customFormat="1" ht="21.6" thickBot="1" x14ac:dyDescent="0.45">
      <c r="A54" s="31" t="s">
        <v>16</v>
      </c>
      <c r="B54" s="238">
        <v>179.72</v>
      </c>
      <c r="C54" s="50">
        <v>35.049999999999997</v>
      </c>
      <c r="D54" s="258">
        <v>15.34</v>
      </c>
      <c r="E54" s="114">
        <v>19.71</v>
      </c>
      <c r="F54" s="50">
        <v>9.39</v>
      </c>
      <c r="G54" s="146">
        <v>881.59</v>
      </c>
      <c r="H54" s="114">
        <v>395.22</v>
      </c>
      <c r="I54" s="114">
        <v>486.37</v>
      </c>
      <c r="J54" s="114">
        <v>160.80000000000001</v>
      </c>
      <c r="K54" s="50">
        <v>0</v>
      </c>
      <c r="L54" s="50">
        <v>4.13</v>
      </c>
      <c r="M54" s="258">
        <v>158.44</v>
      </c>
      <c r="N54" s="45">
        <v>1429.9299999999998</v>
      </c>
      <c r="O54" s="21">
        <f t="shared" si="0"/>
        <v>2859.05</v>
      </c>
      <c r="P54" s="271"/>
      <c r="Q54" s="272"/>
      <c r="R54" s="265"/>
    </row>
    <row r="55" spans="1:197" ht="21.6" thickBot="1" x14ac:dyDescent="0.45">
      <c r="A55" s="273" t="s">
        <v>61</v>
      </c>
      <c r="B55" s="274">
        <f>SUM(B5,B7,B9,B11,B13,B17,B19,B21,B23,B25,B27,B29,B31,B33,B35,B37,B39,B41,B43,B45,B47,B49,B51,B53,B15)</f>
        <v>20138.990000000002</v>
      </c>
      <c r="C55" s="274">
        <f t="shared" ref="C55:O55" si="1">SUM(C5,C7,C9,C11,C13,C17,C19,C21,C23,C25,C27,C29,C31,C33,C35,C37,C39,C41,C43,C45,C47,C49,C51,C53,C15)</f>
        <v>3491.2599999999998</v>
      </c>
      <c r="D55" s="274">
        <f t="shared" si="1"/>
        <v>2439.0799999999995</v>
      </c>
      <c r="E55" s="274">
        <f t="shared" si="1"/>
        <v>1052.1799999999998</v>
      </c>
      <c r="F55" s="274">
        <f t="shared" si="1"/>
        <v>2970.1</v>
      </c>
      <c r="G55" s="274">
        <f t="shared" si="1"/>
        <v>67790.010000000009</v>
      </c>
      <c r="H55" s="274">
        <f t="shared" si="1"/>
        <v>26056.730000000003</v>
      </c>
      <c r="I55" s="274">
        <f t="shared" si="1"/>
        <v>41709.299999999996</v>
      </c>
      <c r="J55" s="274">
        <f t="shared" si="1"/>
        <v>43452.57</v>
      </c>
      <c r="K55" s="274">
        <f t="shared" si="1"/>
        <v>749.14</v>
      </c>
      <c r="L55" s="274">
        <f t="shared" si="1"/>
        <v>3168.0300000000007</v>
      </c>
      <c r="M55" s="274">
        <f t="shared" si="1"/>
        <v>4481.28</v>
      </c>
      <c r="N55" s="274">
        <f t="shared" si="1"/>
        <v>23588.230000000003</v>
      </c>
      <c r="O55" s="274">
        <f t="shared" si="1"/>
        <v>169829.61000000004</v>
      </c>
      <c r="P55" s="275">
        <f>(O55-O56)/O56</f>
        <v>3.3480890052850196E-2</v>
      </c>
      <c r="Q55" s="276">
        <f>O55/$O$84</f>
        <v>0.85459949746435027</v>
      </c>
      <c r="R55" s="277">
        <f>O55-O56</f>
        <v>5501.8400000000547</v>
      </c>
      <c r="S55" s="192"/>
      <c r="T55" s="204"/>
    </row>
    <row r="56" spans="1:197" s="284" customFormat="1" ht="21.6" thickBot="1" x14ac:dyDescent="0.45">
      <c r="A56" s="278" t="s">
        <v>26</v>
      </c>
      <c r="B56" s="22">
        <f>SUM(B6,B8,B10,B12,B14,B18,B20,B22,B24,B26,B28,B30,B32,B34,B36,B38,B40,B42,B44,B46,B48,B50,B52,B54,B16)</f>
        <v>15726.479999999998</v>
      </c>
      <c r="C56" s="22">
        <f t="shared" ref="C56:O56" si="2">SUM(C6,C8,C10,C12,C14,C18,C20,C22,C24,C26,C28,C30,C32,C34,C36,C38,C40,C42,C44,C46,C48,C50,C52,C54,C16)</f>
        <v>3532.46</v>
      </c>
      <c r="D56" s="22">
        <f t="shared" si="2"/>
        <v>2657.3</v>
      </c>
      <c r="E56" s="22">
        <f t="shared" si="2"/>
        <v>875.16000000000008</v>
      </c>
      <c r="F56" s="22">
        <f t="shared" si="2"/>
        <v>2629.3099999999995</v>
      </c>
      <c r="G56" s="22">
        <f t="shared" si="2"/>
        <v>68950.930000000008</v>
      </c>
      <c r="H56" s="22">
        <f t="shared" si="2"/>
        <v>26523.999999999996</v>
      </c>
      <c r="I56" s="22">
        <f t="shared" si="2"/>
        <v>42354.04</v>
      </c>
      <c r="J56" s="22">
        <f t="shared" si="2"/>
        <v>38128.800000000003</v>
      </c>
      <c r="K56" s="22">
        <f t="shared" si="2"/>
        <v>691.62000000000012</v>
      </c>
      <c r="L56" s="22">
        <f t="shared" si="2"/>
        <v>2722.2899999999995</v>
      </c>
      <c r="M56" s="22">
        <f t="shared" si="2"/>
        <v>4586.29</v>
      </c>
      <c r="N56" s="22">
        <f t="shared" si="2"/>
        <v>27359.58</v>
      </c>
      <c r="O56" s="22">
        <f t="shared" si="2"/>
        <v>164327.76999999999</v>
      </c>
      <c r="P56" s="279"/>
      <c r="Q56" s="280"/>
      <c r="R56" s="281"/>
      <c r="S56" s="282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283"/>
      <c r="AP56" s="283"/>
      <c r="AQ56" s="283"/>
      <c r="AR56" s="283"/>
      <c r="AS56" s="283"/>
      <c r="AT56" s="283"/>
      <c r="AU56" s="283"/>
      <c r="AV56" s="283"/>
      <c r="AW56" s="283"/>
      <c r="AX56" s="283"/>
      <c r="AY56" s="283"/>
      <c r="AZ56" s="283"/>
      <c r="BA56" s="283"/>
      <c r="BB56" s="283"/>
      <c r="BC56" s="283"/>
      <c r="BD56" s="283"/>
      <c r="BE56" s="283"/>
      <c r="BF56" s="283"/>
      <c r="BG56" s="283"/>
      <c r="BH56" s="283"/>
      <c r="BI56" s="283"/>
      <c r="BJ56" s="283"/>
      <c r="BK56" s="283"/>
      <c r="BL56" s="283"/>
      <c r="BM56" s="283"/>
      <c r="BN56" s="283"/>
      <c r="BO56" s="283"/>
      <c r="BP56" s="283"/>
      <c r="BQ56" s="283"/>
      <c r="BR56" s="283"/>
      <c r="BS56" s="283"/>
      <c r="BT56" s="283"/>
      <c r="BU56" s="283"/>
      <c r="BV56" s="283"/>
      <c r="BW56" s="283"/>
      <c r="BX56" s="283"/>
      <c r="BY56" s="283"/>
      <c r="BZ56" s="283"/>
      <c r="CA56" s="283"/>
      <c r="CB56" s="283"/>
      <c r="CC56" s="283"/>
      <c r="CD56" s="283"/>
      <c r="CE56" s="283"/>
      <c r="CF56" s="283"/>
      <c r="CG56" s="283"/>
      <c r="CH56" s="283"/>
      <c r="CI56" s="283"/>
      <c r="CJ56" s="283"/>
      <c r="CK56" s="283"/>
      <c r="CL56" s="283"/>
      <c r="CM56" s="283"/>
      <c r="CN56" s="283"/>
      <c r="CO56" s="283"/>
      <c r="CP56" s="283"/>
      <c r="CQ56" s="283"/>
      <c r="CR56" s="283"/>
      <c r="CS56" s="283"/>
      <c r="CT56" s="283"/>
      <c r="CU56" s="283"/>
      <c r="CV56" s="283"/>
      <c r="CW56" s="283"/>
      <c r="CX56" s="283"/>
      <c r="CY56" s="283"/>
      <c r="CZ56" s="283"/>
      <c r="DA56" s="283"/>
      <c r="DB56" s="283"/>
      <c r="DC56" s="283"/>
      <c r="DD56" s="283"/>
      <c r="DE56" s="283"/>
      <c r="DF56" s="283"/>
      <c r="DG56" s="283"/>
      <c r="DH56" s="283"/>
      <c r="DI56" s="283"/>
      <c r="DJ56" s="283"/>
      <c r="DK56" s="283"/>
      <c r="DL56" s="283"/>
      <c r="DM56" s="283"/>
      <c r="DN56" s="283"/>
      <c r="DO56" s="283"/>
      <c r="DP56" s="283"/>
      <c r="DQ56" s="283"/>
      <c r="DR56" s="283"/>
      <c r="DS56" s="283"/>
      <c r="DT56" s="283"/>
      <c r="DU56" s="283"/>
      <c r="DV56" s="283"/>
      <c r="DW56" s="283"/>
      <c r="DX56" s="283"/>
      <c r="DY56" s="283"/>
      <c r="DZ56" s="283"/>
      <c r="EA56" s="283"/>
      <c r="EB56" s="283"/>
      <c r="EC56" s="283"/>
      <c r="ED56" s="283"/>
      <c r="EE56" s="283"/>
      <c r="EF56" s="283"/>
      <c r="EG56" s="283"/>
      <c r="EH56" s="283"/>
      <c r="EI56" s="283"/>
      <c r="EJ56" s="283"/>
      <c r="EK56" s="283"/>
      <c r="EL56" s="283"/>
      <c r="EM56" s="283"/>
      <c r="EN56" s="283"/>
      <c r="EO56" s="283"/>
      <c r="EP56" s="283"/>
      <c r="EQ56" s="283"/>
      <c r="ER56" s="283"/>
      <c r="ES56" s="283"/>
      <c r="ET56" s="283"/>
      <c r="EU56" s="283"/>
      <c r="EV56" s="283"/>
      <c r="EW56" s="283"/>
      <c r="EX56" s="283"/>
      <c r="EY56" s="283"/>
      <c r="EZ56" s="283"/>
      <c r="FA56" s="283"/>
      <c r="FB56" s="283"/>
      <c r="FC56" s="283"/>
      <c r="FD56" s="283"/>
      <c r="FE56" s="283"/>
      <c r="FF56" s="283"/>
      <c r="FG56" s="283"/>
      <c r="FH56" s="283"/>
      <c r="FI56" s="283"/>
      <c r="FJ56" s="283"/>
      <c r="FK56" s="283"/>
      <c r="FL56" s="283"/>
      <c r="FM56" s="283"/>
      <c r="FN56" s="283"/>
      <c r="FO56" s="283"/>
      <c r="FP56" s="283"/>
      <c r="FQ56" s="283"/>
      <c r="FR56" s="283"/>
      <c r="FS56" s="283"/>
      <c r="FT56" s="283"/>
      <c r="FU56" s="283"/>
      <c r="FV56" s="283"/>
      <c r="FW56" s="283"/>
      <c r="FX56" s="283"/>
      <c r="FY56" s="283"/>
      <c r="FZ56" s="283"/>
      <c r="GA56" s="283"/>
      <c r="GB56" s="283"/>
      <c r="GC56" s="283"/>
      <c r="GD56" s="283"/>
      <c r="GE56" s="283"/>
      <c r="GF56" s="283"/>
      <c r="GG56" s="283"/>
      <c r="GH56" s="283"/>
      <c r="GI56" s="283"/>
      <c r="GJ56" s="283"/>
      <c r="GK56" s="283"/>
      <c r="GL56" s="283"/>
      <c r="GM56" s="283"/>
      <c r="GN56" s="283"/>
      <c r="GO56" s="283"/>
    </row>
    <row r="57" spans="1:197" ht="21.6" thickBot="1" x14ac:dyDescent="0.45">
      <c r="A57" s="285" t="s">
        <v>27</v>
      </c>
      <c r="B57" s="286">
        <f>(B55-B56)/B56</f>
        <v>0.28057836210010151</v>
      </c>
      <c r="C57" s="286">
        <f t="shared" ref="C57:O57" si="3">(C55-C56)/C56</f>
        <v>-1.1663260164304839E-2</v>
      </c>
      <c r="D57" s="286">
        <f t="shared" si="3"/>
        <v>-8.2120949836300264E-2</v>
      </c>
      <c r="E57" s="286">
        <f t="shared" si="3"/>
        <v>0.20227158462452549</v>
      </c>
      <c r="F57" s="286">
        <f t="shared" si="3"/>
        <v>0.1296119514245184</v>
      </c>
      <c r="G57" s="286">
        <f t="shared" si="3"/>
        <v>-1.6836901257169384E-2</v>
      </c>
      <c r="H57" s="286">
        <f t="shared" si="3"/>
        <v>-1.7616875282762526E-2</v>
      </c>
      <c r="I57" s="286">
        <f t="shared" si="3"/>
        <v>-1.5222632835026015E-2</v>
      </c>
      <c r="J57" s="286">
        <f t="shared" si="3"/>
        <v>0.13962595203625597</v>
      </c>
      <c r="K57" s="286">
        <f t="shared" si="3"/>
        <v>8.3167057054451668E-2</v>
      </c>
      <c r="L57" s="286">
        <f t="shared" si="3"/>
        <v>0.16373714776897436</v>
      </c>
      <c r="M57" s="286">
        <f t="shared" si="3"/>
        <v>-2.2896502401723445E-2</v>
      </c>
      <c r="N57" s="286">
        <f t="shared" si="3"/>
        <v>-0.13784385579018385</v>
      </c>
      <c r="O57" s="286">
        <f t="shared" si="3"/>
        <v>3.3480890052850196E-2</v>
      </c>
      <c r="P57" s="287"/>
      <c r="Q57" s="288"/>
      <c r="R57" s="277"/>
      <c r="S57" s="192"/>
    </row>
    <row r="58" spans="1:197" ht="21.6" thickBot="1" x14ac:dyDescent="0.45">
      <c r="A58" s="289" t="s">
        <v>31</v>
      </c>
      <c r="B58" s="290"/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1"/>
      <c r="Q58" s="291"/>
      <c r="R58" s="277"/>
      <c r="S58" s="192"/>
    </row>
    <row r="59" spans="1:197" s="57" customFormat="1" ht="21.6" thickBot="1" x14ac:dyDescent="0.45">
      <c r="A59" s="141" t="s">
        <v>63</v>
      </c>
      <c r="B59" s="209">
        <v>0</v>
      </c>
      <c r="C59" s="209">
        <v>0</v>
      </c>
      <c r="D59" s="209">
        <v>0</v>
      </c>
      <c r="E59" s="209">
        <v>0</v>
      </c>
      <c r="F59" s="209">
        <v>0</v>
      </c>
      <c r="G59" s="209">
        <v>0</v>
      </c>
      <c r="H59" s="209">
        <v>0</v>
      </c>
      <c r="I59" s="209">
        <v>0</v>
      </c>
      <c r="J59" s="93">
        <v>1165.8399999999999</v>
      </c>
      <c r="K59" s="209">
        <v>0</v>
      </c>
      <c r="L59" s="209">
        <v>0</v>
      </c>
      <c r="M59" s="209">
        <v>134.80000000000001</v>
      </c>
      <c r="N59" s="209">
        <v>0</v>
      </c>
      <c r="O59" s="54">
        <f t="shared" ref="O59:O72" si="4">B59+C59+F59+G59+J59+K59+L59+M59+N59</f>
        <v>1300.6399999999999</v>
      </c>
      <c r="P59" s="292">
        <f>(O59-O60)/O60</f>
        <v>0.49149121599926598</v>
      </c>
      <c r="Q59" s="190">
        <f>O59/$O$84</f>
        <v>6.5449499082170185E-3</v>
      </c>
      <c r="R59" s="191">
        <f>O59-O60</f>
        <v>428.59999999999991</v>
      </c>
      <c r="S59" s="192"/>
    </row>
    <row r="60" spans="1:197" s="293" customFormat="1" ht="21.6" thickBot="1" x14ac:dyDescent="0.45">
      <c r="A60" s="79" t="s">
        <v>16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217">
        <v>755.51</v>
      </c>
      <c r="K60" s="45">
        <v>0</v>
      </c>
      <c r="L60" s="45">
        <v>0</v>
      </c>
      <c r="M60" s="45">
        <v>116.53</v>
      </c>
      <c r="N60" s="45">
        <v>0</v>
      </c>
      <c r="O60" s="21">
        <f t="shared" si="4"/>
        <v>872.04</v>
      </c>
      <c r="P60" s="195"/>
      <c r="Q60" s="196"/>
      <c r="R60" s="197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  <c r="AL60" s="198"/>
      <c r="AM60" s="198"/>
      <c r="AN60" s="198"/>
      <c r="AO60" s="198"/>
      <c r="AP60" s="198"/>
      <c r="AQ60" s="198"/>
      <c r="AR60" s="198"/>
      <c r="AS60" s="198"/>
      <c r="AT60" s="198"/>
      <c r="AU60" s="198"/>
      <c r="AV60" s="198"/>
      <c r="AW60" s="198"/>
      <c r="AX60" s="198"/>
      <c r="AY60" s="198"/>
      <c r="AZ60" s="198"/>
      <c r="BA60" s="198"/>
      <c r="BB60" s="198"/>
      <c r="BC60" s="198"/>
      <c r="BD60" s="198"/>
      <c r="BE60" s="198"/>
      <c r="BF60" s="198"/>
      <c r="BG60" s="198"/>
      <c r="BH60" s="198"/>
      <c r="BI60" s="198"/>
      <c r="BJ60" s="198"/>
      <c r="BK60" s="198"/>
      <c r="BL60" s="198"/>
      <c r="BM60" s="198"/>
      <c r="BN60" s="198"/>
      <c r="BO60" s="198"/>
      <c r="BP60" s="198"/>
      <c r="BQ60" s="198"/>
      <c r="BR60" s="198"/>
      <c r="BS60" s="198"/>
      <c r="BT60" s="198"/>
      <c r="BU60" s="198"/>
      <c r="BV60" s="198"/>
      <c r="BW60" s="198"/>
      <c r="BX60" s="198"/>
      <c r="BY60" s="198"/>
      <c r="BZ60" s="198"/>
      <c r="CA60" s="198"/>
      <c r="CB60" s="198"/>
      <c r="CC60" s="198"/>
      <c r="CD60" s="198"/>
      <c r="CE60" s="198"/>
      <c r="CF60" s="198"/>
      <c r="CG60" s="198"/>
      <c r="CH60" s="198"/>
      <c r="CI60" s="198"/>
      <c r="CJ60" s="198"/>
      <c r="CK60" s="198"/>
      <c r="CL60" s="198"/>
      <c r="CM60" s="198"/>
      <c r="CN60" s="198"/>
      <c r="CO60" s="198"/>
      <c r="CP60" s="198"/>
      <c r="CQ60" s="198"/>
      <c r="CR60" s="198"/>
      <c r="CS60" s="198"/>
      <c r="CT60" s="198"/>
      <c r="CU60" s="198"/>
      <c r="CV60" s="198"/>
      <c r="CW60" s="198"/>
      <c r="CX60" s="198"/>
      <c r="CY60" s="198"/>
      <c r="CZ60" s="198"/>
      <c r="DA60" s="198"/>
      <c r="DB60" s="198"/>
      <c r="DC60" s="198"/>
      <c r="DD60" s="198"/>
      <c r="DE60" s="198"/>
      <c r="DF60" s="198"/>
      <c r="DG60" s="198"/>
      <c r="DH60" s="199"/>
      <c r="DI60" s="200"/>
      <c r="DJ60" s="200"/>
      <c r="DK60" s="200"/>
      <c r="DL60" s="200"/>
      <c r="DM60" s="200"/>
      <c r="DN60" s="200"/>
      <c r="DO60" s="200"/>
      <c r="DP60" s="200"/>
      <c r="DQ60" s="200"/>
      <c r="DR60" s="200"/>
      <c r="DS60" s="200"/>
      <c r="DT60" s="200"/>
      <c r="DU60" s="200"/>
      <c r="DV60" s="200"/>
      <c r="DW60" s="200"/>
      <c r="DX60" s="200"/>
      <c r="DY60" s="200"/>
      <c r="DZ60" s="200"/>
      <c r="EA60" s="200"/>
      <c r="EB60" s="200"/>
      <c r="EC60" s="200"/>
      <c r="ED60" s="200"/>
      <c r="EE60" s="200"/>
      <c r="EF60" s="200"/>
      <c r="EG60" s="200"/>
      <c r="EH60" s="200"/>
      <c r="EI60" s="200"/>
      <c r="EJ60" s="200"/>
      <c r="EK60" s="200"/>
      <c r="EL60" s="200"/>
      <c r="EM60" s="200"/>
      <c r="EN60" s="200"/>
      <c r="EO60" s="200"/>
      <c r="EP60" s="200"/>
      <c r="EQ60" s="200"/>
      <c r="ER60" s="200"/>
      <c r="ES60" s="200"/>
      <c r="ET60" s="200"/>
      <c r="EU60" s="200"/>
      <c r="EV60" s="200"/>
      <c r="EW60" s="200"/>
      <c r="EX60" s="200"/>
      <c r="EY60" s="200"/>
      <c r="EZ60" s="200"/>
      <c r="FA60" s="200"/>
      <c r="FB60" s="200"/>
      <c r="FC60" s="200"/>
      <c r="FD60" s="200"/>
      <c r="FE60" s="200"/>
      <c r="FF60" s="200"/>
      <c r="FG60" s="200"/>
      <c r="FH60" s="200"/>
      <c r="FI60" s="200"/>
      <c r="FJ60" s="200"/>
      <c r="FK60" s="200"/>
      <c r="FL60" s="200"/>
      <c r="FM60" s="200"/>
      <c r="FN60" s="200"/>
      <c r="FO60" s="200"/>
      <c r="FP60" s="200"/>
      <c r="FQ60" s="200"/>
      <c r="FR60" s="200"/>
      <c r="FS60" s="200"/>
      <c r="FT60" s="200"/>
      <c r="FU60" s="200"/>
      <c r="FV60" s="200"/>
      <c r="FW60" s="200"/>
      <c r="FX60" s="200"/>
      <c r="FY60" s="200"/>
      <c r="FZ60" s="200"/>
      <c r="GA60" s="200"/>
      <c r="GB60" s="200"/>
      <c r="GC60" s="200"/>
      <c r="GD60" s="200"/>
      <c r="GE60" s="200"/>
      <c r="GF60" s="200"/>
      <c r="GG60" s="200"/>
      <c r="GH60" s="200"/>
      <c r="GI60" s="200"/>
      <c r="GJ60" s="200"/>
      <c r="GK60" s="200"/>
      <c r="GL60" s="200"/>
      <c r="GM60" s="200"/>
      <c r="GN60" s="200"/>
      <c r="GO60" s="200"/>
    </row>
    <row r="61" spans="1:197" s="57" customFormat="1" ht="21.6" thickBot="1" x14ac:dyDescent="0.45">
      <c r="A61" s="141" t="s">
        <v>80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98">
        <v>2334.06</v>
      </c>
      <c r="K61" s="47">
        <v>0</v>
      </c>
      <c r="L61" s="47">
        <v>0</v>
      </c>
      <c r="M61" s="47">
        <v>225.7</v>
      </c>
      <c r="N61" s="47">
        <v>0</v>
      </c>
      <c r="O61" s="54">
        <f t="shared" si="4"/>
        <v>2559.7599999999998</v>
      </c>
      <c r="P61" s="202">
        <f>(O61-O62)/O62</f>
        <v>7.1482090758019076E-2</v>
      </c>
      <c r="Q61" s="203">
        <f>O61/$O$84</f>
        <v>1.2880967044729975E-2</v>
      </c>
      <c r="R61" s="191">
        <f>O61-O62</f>
        <v>170.76999999999998</v>
      </c>
      <c r="S61" s="192"/>
    </row>
    <row r="62" spans="1:197" s="200" customFormat="1" ht="21.6" thickBot="1" x14ac:dyDescent="0.45">
      <c r="A62" s="79" t="s">
        <v>16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114">
        <v>0</v>
      </c>
      <c r="J62" s="114">
        <v>2231.7399999999998</v>
      </c>
      <c r="K62" s="45">
        <v>0</v>
      </c>
      <c r="L62" s="45">
        <v>0</v>
      </c>
      <c r="M62" s="45">
        <v>157.25</v>
      </c>
      <c r="N62" s="45">
        <v>0</v>
      </c>
      <c r="O62" s="21">
        <f t="shared" si="4"/>
        <v>2388.9899999999998</v>
      </c>
      <c r="P62" s="195"/>
      <c r="Q62" s="196"/>
      <c r="R62" s="197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  <c r="AL62" s="198"/>
      <c r="AM62" s="198"/>
      <c r="AN62" s="198"/>
      <c r="AO62" s="198"/>
      <c r="AP62" s="198"/>
      <c r="AQ62" s="198"/>
      <c r="AR62" s="198"/>
      <c r="AS62" s="198"/>
      <c r="AT62" s="198"/>
      <c r="AU62" s="198"/>
      <c r="AV62" s="198"/>
      <c r="AW62" s="198"/>
      <c r="AX62" s="198"/>
      <c r="AY62" s="198"/>
      <c r="AZ62" s="198"/>
      <c r="BA62" s="198"/>
      <c r="BB62" s="198"/>
      <c r="BC62" s="198"/>
      <c r="BD62" s="198"/>
      <c r="BE62" s="198"/>
      <c r="BF62" s="198"/>
      <c r="BG62" s="198"/>
      <c r="BH62" s="198"/>
      <c r="BI62" s="198"/>
      <c r="BJ62" s="198"/>
      <c r="BK62" s="198"/>
      <c r="BL62" s="198"/>
      <c r="BM62" s="198"/>
      <c r="BN62" s="198"/>
      <c r="BO62" s="198"/>
      <c r="BP62" s="198"/>
      <c r="BQ62" s="198"/>
      <c r="BR62" s="198"/>
      <c r="BS62" s="198"/>
      <c r="BT62" s="198"/>
      <c r="BU62" s="198"/>
      <c r="BV62" s="198"/>
      <c r="BW62" s="198"/>
      <c r="BX62" s="198"/>
      <c r="BY62" s="198"/>
      <c r="BZ62" s="198"/>
      <c r="CA62" s="198"/>
      <c r="CB62" s="198"/>
      <c r="CC62" s="198"/>
      <c r="CD62" s="198"/>
      <c r="CE62" s="198"/>
      <c r="CF62" s="198"/>
      <c r="CG62" s="198"/>
      <c r="CH62" s="198"/>
      <c r="CI62" s="198"/>
      <c r="CJ62" s="198"/>
      <c r="CK62" s="198"/>
      <c r="CL62" s="198"/>
      <c r="CM62" s="198"/>
      <c r="CN62" s="198"/>
      <c r="CO62" s="198"/>
      <c r="CP62" s="198"/>
      <c r="CQ62" s="198"/>
      <c r="CR62" s="198"/>
      <c r="CS62" s="198"/>
      <c r="CT62" s="198"/>
      <c r="CU62" s="198"/>
      <c r="CV62" s="198"/>
      <c r="CW62" s="198"/>
      <c r="CX62" s="198"/>
      <c r="CY62" s="198"/>
      <c r="CZ62" s="198"/>
      <c r="DA62" s="198"/>
      <c r="DB62" s="198"/>
      <c r="DC62" s="198"/>
      <c r="DD62" s="198"/>
      <c r="DE62" s="198"/>
      <c r="DF62" s="198"/>
      <c r="DG62" s="198"/>
      <c r="DH62" s="199"/>
    </row>
    <row r="63" spans="1:197" s="57" customFormat="1" ht="21.6" thickBot="1" x14ac:dyDescent="0.45">
      <c r="A63" s="141" t="s">
        <v>77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98">
        <v>0</v>
      </c>
      <c r="K63" s="47">
        <v>0</v>
      </c>
      <c r="L63" s="47">
        <v>0</v>
      </c>
      <c r="M63" s="47">
        <v>0</v>
      </c>
      <c r="N63" s="47">
        <v>0</v>
      </c>
      <c r="O63" s="54">
        <f t="shared" si="4"/>
        <v>0</v>
      </c>
      <c r="P63" s="202">
        <f>(O63-O64)/O64</f>
        <v>-1</v>
      </c>
      <c r="Q63" s="203">
        <f>O63/$O$84</f>
        <v>0</v>
      </c>
      <c r="R63" s="191">
        <f>O63-O64</f>
        <v>-2200.48</v>
      </c>
      <c r="S63" s="192"/>
    </row>
    <row r="64" spans="1:197" s="200" customFormat="1" ht="21.6" thickBot="1" x14ac:dyDescent="0.45">
      <c r="A64" s="79" t="s">
        <v>16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114">
        <v>0</v>
      </c>
      <c r="J64" s="114">
        <v>2073.84</v>
      </c>
      <c r="K64" s="45">
        <v>0</v>
      </c>
      <c r="L64" s="45">
        <v>0</v>
      </c>
      <c r="M64" s="45">
        <v>126.64</v>
      </c>
      <c r="N64" s="45">
        <v>0</v>
      </c>
      <c r="O64" s="21">
        <f t="shared" si="4"/>
        <v>2200.48</v>
      </c>
      <c r="P64" s="195"/>
      <c r="Q64" s="196"/>
      <c r="R64" s="197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  <c r="AL64" s="198"/>
      <c r="AM64" s="198"/>
      <c r="AN64" s="198"/>
      <c r="AO64" s="198"/>
      <c r="AP64" s="198"/>
      <c r="AQ64" s="198"/>
      <c r="AR64" s="198"/>
      <c r="AS64" s="198"/>
      <c r="AT64" s="198"/>
      <c r="AU64" s="198"/>
      <c r="AV64" s="198"/>
      <c r="AW64" s="198"/>
      <c r="AX64" s="198"/>
      <c r="AY64" s="198"/>
      <c r="AZ64" s="198"/>
      <c r="BA64" s="198"/>
      <c r="BB64" s="198"/>
      <c r="BC64" s="198"/>
      <c r="BD64" s="198"/>
      <c r="BE64" s="198"/>
      <c r="BF64" s="198"/>
      <c r="BG64" s="198"/>
      <c r="BH64" s="198"/>
      <c r="BI64" s="198"/>
      <c r="BJ64" s="198"/>
      <c r="BK64" s="198"/>
      <c r="BL64" s="198"/>
      <c r="BM64" s="198"/>
      <c r="BN64" s="198"/>
      <c r="BO64" s="198"/>
      <c r="BP64" s="198"/>
      <c r="BQ64" s="198"/>
      <c r="BR64" s="198"/>
      <c r="BS64" s="198"/>
      <c r="BT64" s="198"/>
      <c r="BU64" s="198"/>
      <c r="BV64" s="198"/>
      <c r="BW64" s="198"/>
      <c r="BX64" s="198"/>
      <c r="BY64" s="198"/>
      <c r="BZ64" s="198"/>
      <c r="CA64" s="198"/>
      <c r="CB64" s="198"/>
      <c r="CC64" s="198"/>
      <c r="CD64" s="198"/>
      <c r="CE64" s="198"/>
      <c r="CF64" s="198"/>
      <c r="CG64" s="198"/>
      <c r="CH64" s="198"/>
      <c r="CI64" s="198"/>
      <c r="CJ64" s="198"/>
      <c r="CK64" s="198"/>
      <c r="CL64" s="198"/>
      <c r="CM64" s="198"/>
      <c r="CN64" s="198"/>
      <c r="CO64" s="198"/>
      <c r="CP64" s="198"/>
      <c r="CQ64" s="198"/>
      <c r="CR64" s="198"/>
      <c r="CS64" s="198"/>
      <c r="CT64" s="198"/>
      <c r="CU64" s="198"/>
      <c r="CV64" s="198"/>
      <c r="CW64" s="198"/>
      <c r="CX64" s="198"/>
      <c r="CY64" s="198"/>
      <c r="CZ64" s="198"/>
      <c r="DA64" s="198"/>
      <c r="DB64" s="198"/>
      <c r="DC64" s="198"/>
      <c r="DD64" s="198"/>
      <c r="DE64" s="198"/>
      <c r="DF64" s="198"/>
      <c r="DG64" s="198"/>
      <c r="DH64" s="199"/>
    </row>
    <row r="65" spans="1:112" s="57" customFormat="1" ht="21.6" thickBot="1" x14ac:dyDescent="0.45">
      <c r="A65" s="25" t="s">
        <v>66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98">
        <v>745.79</v>
      </c>
      <c r="K65" s="47">
        <v>0</v>
      </c>
      <c r="L65" s="47">
        <v>0</v>
      </c>
      <c r="M65" s="47">
        <v>9.69</v>
      </c>
      <c r="N65" s="47">
        <v>0</v>
      </c>
      <c r="O65" s="54">
        <f t="shared" si="4"/>
        <v>755.48</v>
      </c>
      <c r="P65" s="202">
        <f>(O65-O66)/O66</f>
        <v>0.31111921001023951</v>
      </c>
      <c r="Q65" s="203">
        <f>O65/$O$84</f>
        <v>3.8016505387038642E-3</v>
      </c>
      <c r="R65" s="191">
        <f>O65-O66</f>
        <v>179.2700000000001</v>
      </c>
      <c r="S65" s="192"/>
    </row>
    <row r="66" spans="1:112" s="200" customFormat="1" ht="21.6" thickBot="1" x14ac:dyDescent="0.45">
      <c r="A66" s="79" t="s">
        <v>16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114">
        <v>0</v>
      </c>
      <c r="J66" s="114">
        <v>568.16</v>
      </c>
      <c r="K66" s="45">
        <v>0</v>
      </c>
      <c r="L66" s="45">
        <v>0</v>
      </c>
      <c r="M66" s="45">
        <v>8.0500000000000007</v>
      </c>
      <c r="N66" s="45">
        <v>0</v>
      </c>
      <c r="O66" s="21">
        <f t="shared" si="4"/>
        <v>576.20999999999992</v>
      </c>
      <c r="P66" s="195"/>
      <c r="Q66" s="196"/>
      <c r="R66" s="197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  <c r="BB66" s="198"/>
      <c r="BC66" s="198"/>
      <c r="BD66" s="198"/>
      <c r="BE66" s="198"/>
      <c r="BF66" s="198"/>
      <c r="BG66" s="198"/>
      <c r="BH66" s="198"/>
      <c r="BI66" s="198"/>
      <c r="BJ66" s="198"/>
      <c r="BK66" s="198"/>
      <c r="BL66" s="198"/>
      <c r="BM66" s="198"/>
      <c r="BN66" s="198"/>
      <c r="BO66" s="198"/>
      <c r="BP66" s="198"/>
      <c r="BQ66" s="198"/>
      <c r="BR66" s="198"/>
      <c r="BS66" s="198"/>
      <c r="BT66" s="198"/>
      <c r="BU66" s="198"/>
      <c r="BV66" s="198"/>
      <c r="BW66" s="198"/>
      <c r="BX66" s="198"/>
      <c r="BY66" s="198"/>
      <c r="BZ66" s="198"/>
      <c r="CA66" s="198"/>
      <c r="CB66" s="198"/>
      <c r="CC66" s="198"/>
      <c r="CD66" s="198"/>
      <c r="CE66" s="198"/>
      <c r="CF66" s="198"/>
      <c r="CG66" s="198"/>
      <c r="CH66" s="198"/>
      <c r="CI66" s="198"/>
      <c r="CJ66" s="198"/>
      <c r="CK66" s="198"/>
      <c r="CL66" s="198"/>
      <c r="CM66" s="198"/>
      <c r="CN66" s="198"/>
      <c r="CO66" s="198"/>
      <c r="CP66" s="198"/>
      <c r="CQ66" s="198"/>
      <c r="CR66" s="198"/>
      <c r="CS66" s="198"/>
      <c r="CT66" s="198"/>
      <c r="CU66" s="198"/>
      <c r="CV66" s="198"/>
      <c r="CW66" s="198"/>
      <c r="CX66" s="198"/>
      <c r="CY66" s="198"/>
      <c r="CZ66" s="198"/>
      <c r="DA66" s="198"/>
      <c r="DB66" s="198"/>
      <c r="DC66" s="198"/>
      <c r="DD66" s="198"/>
      <c r="DE66" s="198"/>
      <c r="DF66" s="198"/>
      <c r="DG66" s="198"/>
      <c r="DH66" s="199"/>
    </row>
    <row r="67" spans="1:112" s="198" customFormat="1" ht="21.6" thickBot="1" x14ac:dyDescent="0.45">
      <c r="A67" s="25" t="s">
        <v>32</v>
      </c>
      <c r="B67" s="83">
        <v>0</v>
      </c>
      <c r="C67" s="101">
        <v>0</v>
      </c>
      <c r="D67" s="83">
        <v>0</v>
      </c>
      <c r="E67" s="83">
        <v>0</v>
      </c>
      <c r="F67" s="101">
        <v>0</v>
      </c>
      <c r="G67" s="83">
        <v>0</v>
      </c>
      <c r="H67" s="101">
        <v>0</v>
      </c>
      <c r="I67" s="83">
        <v>0</v>
      </c>
      <c r="J67" s="294">
        <v>1669.72</v>
      </c>
      <c r="K67" s="47">
        <v>0</v>
      </c>
      <c r="L67" s="47">
        <v>0</v>
      </c>
      <c r="M67" s="47">
        <v>81.06</v>
      </c>
      <c r="N67" s="47">
        <v>0</v>
      </c>
      <c r="O67" s="47">
        <f t="shared" si="4"/>
        <v>1750.78</v>
      </c>
      <c r="P67" s="297">
        <f>(O67-O68)/O68</f>
        <v>0.408647657054583</v>
      </c>
      <c r="Q67" s="203">
        <f>O67/$O$84</f>
        <v>8.8100991821781528E-3</v>
      </c>
      <c r="R67" s="191">
        <f>O67-O68</f>
        <v>507.90000000000009</v>
      </c>
    </row>
    <row r="68" spans="1:112" s="198" customFormat="1" ht="21.6" thickBot="1" x14ac:dyDescent="0.45">
      <c r="A68" s="79" t="s">
        <v>16</v>
      </c>
      <c r="B68" s="295">
        <v>0</v>
      </c>
      <c r="C68" s="296">
        <v>0</v>
      </c>
      <c r="D68" s="295">
        <v>0</v>
      </c>
      <c r="E68" s="112">
        <v>0</v>
      </c>
      <c r="F68" s="296">
        <v>0</v>
      </c>
      <c r="G68" s="295">
        <v>0</v>
      </c>
      <c r="H68" s="296">
        <v>0</v>
      </c>
      <c r="I68" s="112">
        <v>0</v>
      </c>
      <c r="J68" s="113">
        <v>1179.04</v>
      </c>
      <c r="K68" s="45">
        <v>0</v>
      </c>
      <c r="L68" s="45">
        <v>0</v>
      </c>
      <c r="M68" s="45">
        <v>63.84</v>
      </c>
      <c r="N68" s="45">
        <v>0</v>
      </c>
      <c r="O68" s="45">
        <f t="shared" si="4"/>
        <v>1242.8799999999999</v>
      </c>
      <c r="P68" s="298"/>
      <c r="Q68" s="299"/>
      <c r="R68" s="300"/>
    </row>
    <row r="69" spans="1:112" s="237" customFormat="1" ht="21.6" thickBot="1" x14ac:dyDescent="0.45">
      <c r="A69" s="25" t="s">
        <v>73</v>
      </c>
      <c r="B69" s="54">
        <v>0</v>
      </c>
      <c r="C69" s="54">
        <v>0</v>
      </c>
      <c r="D69" s="54">
        <v>0</v>
      </c>
      <c r="E69" s="43">
        <v>0</v>
      </c>
      <c r="F69" s="54">
        <v>0</v>
      </c>
      <c r="G69" s="54">
        <v>0</v>
      </c>
      <c r="H69" s="54">
        <v>0</v>
      </c>
      <c r="I69" s="43">
        <v>0</v>
      </c>
      <c r="J69" s="43">
        <v>-0.01</v>
      </c>
      <c r="K69" s="47">
        <v>0</v>
      </c>
      <c r="L69" s="47">
        <v>0</v>
      </c>
      <c r="M69" s="301">
        <v>0</v>
      </c>
      <c r="N69" s="301">
        <v>0</v>
      </c>
      <c r="O69" s="42">
        <f>B69+C69+F69+G69+J69+K69+L69+M69+N69</f>
        <v>-0.01</v>
      </c>
      <c r="P69" s="222">
        <f>(O69-O70)/O70</f>
        <v>-1.0016722408026755</v>
      </c>
      <c r="Q69" s="302">
        <f>O69/$O$84</f>
        <v>-5.03209951117682E-8</v>
      </c>
      <c r="R69" s="303">
        <f>O69-O70</f>
        <v>-5.99</v>
      </c>
      <c r="S69" s="236"/>
    </row>
    <row r="70" spans="1:112" s="200" customFormat="1" ht="21.6" thickBot="1" x14ac:dyDescent="0.45">
      <c r="A70" s="79" t="s">
        <v>16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5.98</v>
      </c>
      <c r="K70" s="45">
        <v>0</v>
      </c>
      <c r="L70" s="45">
        <v>0</v>
      </c>
      <c r="M70" s="45">
        <v>0</v>
      </c>
      <c r="N70" s="45">
        <v>0</v>
      </c>
      <c r="O70" s="21">
        <f>B70+C70+F70+G70+J70+K70+L70+M70+N70</f>
        <v>5.98</v>
      </c>
      <c r="P70" s="195"/>
      <c r="Q70" s="196"/>
      <c r="R70" s="197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  <c r="AN70" s="198"/>
      <c r="AO70" s="198"/>
      <c r="AP70" s="198"/>
      <c r="AQ70" s="198"/>
      <c r="AR70" s="198"/>
      <c r="AS70" s="198"/>
      <c r="AT70" s="198"/>
      <c r="AU70" s="198"/>
      <c r="AV70" s="198"/>
      <c r="AW70" s="198"/>
      <c r="AX70" s="198"/>
      <c r="AY70" s="198"/>
      <c r="AZ70" s="198"/>
      <c r="BA70" s="198"/>
      <c r="BB70" s="198"/>
      <c r="BC70" s="198"/>
      <c r="BD70" s="198"/>
      <c r="BE70" s="198"/>
      <c r="BF70" s="198"/>
      <c r="BG70" s="198"/>
      <c r="BH70" s="198"/>
      <c r="BI70" s="198"/>
      <c r="BJ70" s="198"/>
      <c r="BK70" s="198"/>
      <c r="BL70" s="198"/>
      <c r="BM70" s="198"/>
      <c r="BN70" s="198"/>
      <c r="BO70" s="198"/>
      <c r="BP70" s="198"/>
      <c r="BQ70" s="198"/>
      <c r="BR70" s="198"/>
      <c r="BS70" s="198"/>
      <c r="BT70" s="198"/>
      <c r="BU70" s="198"/>
      <c r="BV70" s="198"/>
      <c r="BW70" s="198"/>
      <c r="BX70" s="198"/>
      <c r="BY70" s="198"/>
      <c r="BZ70" s="198"/>
      <c r="CA70" s="198"/>
      <c r="CB70" s="198"/>
      <c r="CC70" s="198"/>
      <c r="CD70" s="198"/>
      <c r="CE70" s="198"/>
      <c r="CF70" s="198"/>
      <c r="CG70" s="198"/>
      <c r="CH70" s="198"/>
      <c r="CI70" s="198"/>
      <c r="CJ70" s="198"/>
      <c r="CK70" s="198"/>
      <c r="CL70" s="198"/>
      <c r="CM70" s="198"/>
      <c r="CN70" s="198"/>
      <c r="CO70" s="198"/>
      <c r="CP70" s="198"/>
      <c r="CQ70" s="198"/>
      <c r="CR70" s="198"/>
      <c r="CS70" s="198"/>
      <c r="CT70" s="198"/>
      <c r="CU70" s="198"/>
      <c r="CV70" s="198"/>
      <c r="CW70" s="198"/>
      <c r="CX70" s="198"/>
      <c r="CY70" s="198"/>
      <c r="CZ70" s="198"/>
      <c r="DA70" s="198"/>
      <c r="DB70" s="198"/>
      <c r="DC70" s="198"/>
      <c r="DD70" s="198"/>
      <c r="DE70" s="198"/>
      <c r="DF70" s="198"/>
      <c r="DG70" s="198"/>
      <c r="DH70" s="199"/>
    </row>
    <row r="71" spans="1:112" s="256" customFormat="1" ht="21.6" thickBot="1" x14ac:dyDescent="0.45">
      <c r="A71" s="25" t="s">
        <v>60</v>
      </c>
      <c r="B71" s="304">
        <v>0</v>
      </c>
      <c r="C71" s="53">
        <v>0</v>
      </c>
      <c r="D71" s="250">
        <v>0</v>
      </c>
      <c r="E71" s="250">
        <v>0</v>
      </c>
      <c r="F71" s="304">
        <v>0</v>
      </c>
      <c r="G71" s="53">
        <v>0</v>
      </c>
      <c r="H71" s="250">
        <v>0</v>
      </c>
      <c r="I71" s="250">
        <v>0</v>
      </c>
      <c r="J71" s="53">
        <v>9204.49</v>
      </c>
      <c r="K71" s="250">
        <v>0</v>
      </c>
      <c r="L71" s="250">
        <v>0</v>
      </c>
      <c r="M71" s="250">
        <v>148.88999999999999</v>
      </c>
      <c r="N71" s="250">
        <v>0</v>
      </c>
      <c r="O71" s="54">
        <f t="shared" si="4"/>
        <v>9353.3799999999992</v>
      </c>
      <c r="P71" s="305">
        <f>(O71-O72)/O72</f>
        <v>0.36244364653357897</v>
      </c>
      <c r="Q71" s="306">
        <f>O71/$O$84</f>
        <v>4.7067138925851043E-2</v>
      </c>
      <c r="R71" s="307">
        <f>O71-O72</f>
        <v>2488.2299999999996</v>
      </c>
    </row>
    <row r="72" spans="1:112" s="198" customFormat="1" ht="21.6" thickBot="1" x14ac:dyDescent="0.45">
      <c r="A72" s="79" t="s">
        <v>33</v>
      </c>
      <c r="B72" s="50">
        <v>0</v>
      </c>
      <c r="C72" s="114">
        <v>0</v>
      </c>
      <c r="D72" s="45">
        <v>0</v>
      </c>
      <c r="E72" s="249">
        <v>0</v>
      </c>
      <c r="F72" s="249">
        <v>0</v>
      </c>
      <c r="G72" s="114">
        <v>0</v>
      </c>
      <c r="H72" s="114">
        <v>0</v>
      </c>
      <c r="I72" s="50">
        <v>0</v>
      </c>
      <c r="J72" s="50">
        <v>6731.42</v>
      </c>
      <c r="K72" s="50">
        <v>0</v>
      </c>
      <c r="L72" s="217">
        <v>0</v>
      </c>
      <c r="M72" s="114">
        <v>133.72999999999999</v>
      </c>
      <c r="N72" s="114">
        <v>0</v>
      </c>
      <c r="O72" s="21">
        <f t="shared" si="4"/>
        <v>6865.15</v>
      </c>
      <c r="P72" s="298"/>
      <c r="Q72" s="299"/>
      <c r="R72" s="197"/>
    </row>
    <row r="73" spans="1:112" ht="21.6" thickBot="1" x14ac:dyDescent="0.45">
      <c r="A73" s="308" t="s">
        <v>34</v>
      </c>
      <c r="B73" s="309">
        <f t="shared" ref="B73:O73" si="5">SUM(B59,B61,B63,B65,B67,B69,B71)</f>
        <v>0</v>
      </c>
      <c r="C73" s="309">
        <f t="shared" si="5"/>
        <v>0</v>
      </c>
      <c r="D73" s="309">
        <f t="shared" si="5"/>
        <v>0</v>
      </c>
      <c r="E73" s="309">
        <f t="shared" si="5"/>
        <v>0</v>
      </c>
      <c r="F73" s="309">
        <f t="shared" si="5"/>
        <v>0</v>
      </c>
      <c r="G73" s="309">
        <f t="shared" si="5"/>
        <v>0</v>
      </c>
      <c r="H73" s="309">
        <f t="shared" si="5"/>
        <v>0</v>
      </c>
      <c r="I73" s="309">
        <f t="shared" si="5"/>
        <v>0</v>
      </c>
      <c r="J73" s="309">
        <f>SUM(J59,J61,J63,J65,J67,J69,J71)</f>
        <v>15119.89</v>
      </c>
      <c r="K73" s="309">
        <f t="shared" si="5"/>
        <v>0</v>
      </c>
      <c r="L73" s="309">
        <f t="shared" si="5"/>
        <v>0</v>
      </c>
      <c r="M73" s="309">
        <f t="shared" si="5"/>
        <v>600.14</v>
      </c>
      <c r="N73" s="309">
        <f t="shared" si="5"/>
        <v>0</v>
      </c>
      <c r="O73" s="309">
        <f t="shared" si="5"/>
        <v>15720.029999999999</v>
      </c>
      <c r="P73" s="287">
        <f>(O73-O74)/O74</f>
        <v>0.11082037319818844</v>
      </c>
      <c r="Q73" s="288">
        <f>O73/$O$84</f>
        <v>7.9104755278684935E-2</v>
      </c>
      <c r="R73" s="30">
        <f>O73-O74</f>
        <v>1568.2999999999993</v>
      </c>
      <c r="S73" s="192"/>
    </row>
    <row r="74" spans="1:112" ht="21.6" thickBot="1" x14ac:dyDescent="0.45">
      <c r="A74" s="278" t="s">
        <v>26</v>
      </c>
      <c r="B74" s="244">
        <f t="shared" ref="B74:O74" si="6">SUM(B60,B62,B64,B66,B68,B70,B72)</f>
        <v>0</v>
      </c>
      <c r="C74" s="244">
        <f t="shared" si="6"/>
        <v>0</v>
      </c>
      <c r="D74" s="244">
        <f t="shared" si="6"/>
        <v>0</v>
      </c>
      <c r="E74" s="244">
        <f t="shared" si="6"/>
        <v>0</v>
      </c>
      <c r="F74" s="244">
        <f t="shared" si="6"/>
        <v>0</v>
      </c>
      <c r="G74" s="244">
        <f t="shared" si="6"/>
        <v>0</v>
      </c>
      <c r="H74" s="244">
        <f t="shared" si="6"/>
        <v>0</v>
      </c>
      <c r="I74" s="244">
        <f t="shared" si="6"/>
        <v>0</v>
      </c>
      <c r="J74" s="244">
        <f>SUM(J60,J62,J64,J66,J68,J70,J72)</f>
        <v>13545.689999999999</v>
      </c>
      <c r="K74" s="244">
        <f t="shared" si="6"/>
        <v>0</v>
      </c>
      <c r="L74" s="244">
        <f t="shared" si="6"/>
        <v>0</v>
      </c>
      <c r="M74" s="244">
        <f t="shared" si="6"/>
        <v>606.04</v>
      </c>
      <c r="N74" s="244">
        <f t="shared" si="6"/>
        <v>0</v>
      </c>
      <c r="O74" s="244">
        <f t="shared" si="6"/>
        <v>14151.73</v>
      </c>
      <c r="P74" s="310"/>
      <c r="Q74" s="311"/>
      <c r="R74" s="312"/>
      <c r="S74" s="192"/>
    </row>
    <row r="75" spans="1:112" ht="21.6" thickBot="1" x14ac:dyDescent="0.45">
      <c r="A75" s="285" t="s">
        <v>27</v>
      </c>
      <c r="B75" s="309"/>
      <c r="C75" s="309"/>
      <c r="D75" s="309"/>
      <c r="E75" s="309"/>
      <c r="F75" s="309"/>
      <c r="G75" s="309"/>
      <c r="H75" s="309"/>
      <c r="I75" s="309"/>
      <c r="J75" s="313">
        <f>(J73-J74)/J74</f>
        <v>0.11621408728532846</v>
      </c>
      <c r="K75" s="286"/>
      <c r="L75" s="286"/>
      <c r="M75" s="314">
        <f>(M73-M74)/M74</f>
        <v>-9.7353310012540054E-3</v>
      </c>
      <c r="N75" s="314"/>
      <c r="O75" s="314">
        <f>(O73-O74)/O74</f>
        <v>0.11082037319818844</v>
      </c>
      <c r="P75" s="287"/>
      <c r="Q75" s="288"/>
      <c r="R75" s="277"/>
      <c r="S75" s="192"/>
    </row>
    <row r="76" spans="1:112" ht="21.6" thickBot="1" x14ac:dyDescent="0.45">
      <c r="A76" s="315" t="s">
        <v>35</v>
      </c>
      <c r="B76" s="290"/>
      <c r="C76" s="290"/>
      <c r="D76" s="290"/>
      <c r="E76" s="290"/>
      <c r="F76" s="290"/>
      <c r="G76" s="290"/>
      <c r="H76" s="290"/>
      <c r="I76" s="290"/>
      <c r="J76" s="290"/>
      <c r="K76" s="290"/>
      <c r="L76" s="290"/>
      <c r="M76" s="290"/>
      <c r="N76" s="290"/>
      <c r="O76" s="290"/>
      <c r="P76" s="291"/>
      <c r="Q76" s="291"/>
      <c r="R76" s="277"/>
      <c r="S76" s="192"/>
    </row>
    <row r="77" spans="1:112" s="57" customFormat="1" ht="21.6" thickBot="1" x14ac:dyDescent="0.45">
      <c r="A77" s="316" t="s">
        <v>37</v>
      </c>
      <c r="B77" s="209">
        <v>0</v>
      </c>
      <c r="C77" s="209">
        <v>0</v>
      </c>
      <c r="D77" s="209">
        <v>0</v>
      </c>
      <c r="E77" s="209">
        <v>0</v>
      </c>
      <c r="F77" s="209">
        <v>0</v>
      </c>
      <c r="G77" s="209">
        <v>0</v>
      </c>
      <c r="H77" s="209">
        <v>0</v>
      </c>
      <c r="I77" s="209">
        <v>0</v>
      </c>
      <c r="J77" s="93">
        <v>0</v>
      </c>
      <c r="K77" s="209">
        <v>0</v>
      </c>
      <c r="L77" s="209">
        <v>0</v>
      </c>
      <c r="M77" s="209">
        <v>0</v>
      </c>
      <c r="N77" s="209">
        <v>12112.3</v>
      </c>
      <c r="O77" s="54">
        <f>B77+C77+D77+E77+F77+G77+H77+I77+J77+K77+L77+M77+N77</f>
        <v>12112.3</v>
      </c>
      <c r="P77" s="292">
        <f>(O77-O78)/O78</f>
        <v>0.293877734146331</v>
      </c>
      <c r="Q77" s="190">
        <f>O77/$O$84</f>
        <v>6.0950298909226992E-2</v>
      </c>
      <c r="R77" s="191">
        <f>O77-O78</f>
        <v>2751.0599999999995</v>
      </c>
      <c r="S77" s="192"/>
      <c r="T77" s="204"/>
    </row>
    <row r="78" spans="1:112" s="200" customFormat="1" ht="21.6" thickBot="1" x14ac:dyDescent="0.45">
      <c r="A78" s="293" t="s">
        <v>16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317">
        <v>0</v>
      </c>
      <c r="K78" s="45">
        <v>0</v>
      </c>
      <c r="L78" s="45">
        <v>0</v>
      </c>
      <c r="M78" s="45">
        <v>0</v>
      </c>
      <c r="N78" s="45">
        <v>9361.24</v>
      </c>
      <c r="O78" s="54">
        <f t="shared" ref="O78:O80" si="7">B78+C78+D78+E78+F78+G78+H78+I78+J78+K78+L78+M78+N78</f>
        <v>9361.24</v>
      </c>
      <c r="P78" s="318"/>
      <c r="Q78" s="319"/>
      <c r="R78" s="320"/>
      <c r="S78" s="198"/>
      <c r="T78" s="198"/>
      <c r="U78" s="198"/>
      <c r="V78" s="198"/>
      <c r="W78" s="198"/>
      <c r="X78" s="198"/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  <c r="AL78" s="198"/>
      <c r="AM78" s="198"/>
      <c r="AN78" s="198"/>
      <c r="AO78" s="198"/>
      <c r="AP78" s="198"/>
      <c r="AQ78" s="198"/>
      <c r="AR78" s="198"/>
      <c r="AS78" s="198"/>
      <c r="AT78" s="198"/>
      <c r="AU78" s="198"/>
      <c r="AV78" s="198"/>
      <c r="AW78" s="198"/>
      <c r="AX78" s="198"/>
      <c r="AY78" s="198"/>
      <c r="AZ78" s="198"/>
      <c r="BA78" s="198"/>
      <c r="BB78" s="198"/>
      <c r="BC78" s="198"/>
      <c r="BD78" s="198"/>
      <c r="BE78" s="198"/>
      <c r="BF78" s="198"/>
      <c r="BG78" s="198"/>
      <c r="BH78" s="198"/>
      <c r="BI78" s="198"/>
      <c r="BJ78" s="198"/>
      <c r="BK78" s="198"/>
      <c r="BL78" s="198"/>
      <c r="BM78" s="198"/>
      <c r="BN78" s="198"/>
      <c r="BO78" s="198"/>
      <c r="BP78" s="198"/>
      <c r="BQ78" s="198"/>
      <c r="BR78" s="198"/>
      <c r="BS78" s="198"/>
      <c r="BT78" s="198"/>
      <c r="BU78" s="198"/>
      <c r="BV78" s="198"/>
      <c r="BW78" s="198"/>
      <c r="BX78" s="198"/>
      <c r="BY78" s="198"/>
      <c r="BZ78" s="198"/>
      <c r="CA78" s="198"/>
      <c r="CB78" s="198"/>
      <c r="CC78" s="198"/>
      <c r="CD78" s="198"/>
      <c r="CE78" s="198"/>
      <c r="CF78" s="198"/>
      <c r="CG78" s="198"/>
      <c r="CH78" s="198"/>
      <c r="CI78" s="198"/>
      <c r="CJ78" s="198"/>
      <c r="CK78" s="198"/>
      <c r="CL78" s="198"/>
      <c r="CM78" s="198"/>
      <c r="CN78" s="198"/>
      <c r="CO78" s="198"/>
      <c r="CP78" s="198"/>
      <c r="CQ78" s="198"/>
      <c r="CR78" s="198"/>
      <c r="CS78" s="198"/>
      <c r="CT78" s="198"/>
      <c r="CU78" s="198"/>
      <c r="CV78" s="198"/>
      <c r="CW78" s="198"/>
      <c r="CX78" s="198"/>
      <c r="CY78" s="198"/>
      <c r="CZ78" s="198"/>
      <c r="DA78" s="198"/>
      <c r="DB78" s="198"/>
      <c r="DC78" s="198"/>
      <c r="DD78" s="198"/>
      <c r="DE78" s="198"/>
      <c r="DF78" s="198"/>
      <c r="DG78" s="198"/>
      <c r="DH78" s="199"/>
    </row>
    <row r="79" spans="1:112" s="57" customFormat="1" ht="21.6" thickBot="1" x14ac:dyDescent="0.45">
      <c r="A79" s="321" t="s">
        <v>36</v>
      </c>
      <c r="B79" s="125">
        <v>0</v>
      </c>
      <c r="C79" s="101">
        <v>0</v>
      </c>
      <c r="D79" s="101">
        <v>0</v>
      </c>
      <c r="E79" s="83">
        <v>0</v>
      </c>
      <c r="F79" s="101">
        <v>0</v>
      </c>
      <c r="G79" s="101">
        <v>0</v>
      </c>
      <c r="H79" s="83">
        <v>0</v>
      </c>
      <c r="I79" s="83">
        <v>0</v>
      </c>
      <c r="J79" s="122">
        <v>0</v>
      </c>
      <c r="K79" s="47">
        <v>0</v>
      </c>
      <c r="L79" s="47">
        <v>0</v>
      </c>
      <c r="M79" s="47">
        <v>0</v>
      </c>
      <c r="N79" s="47">
        <v>1062.27</v>
      </c>
      <c r="O79" s="54">
        <f t="shared" si="7"/>
        <v>1062.27</v>
      </c>
      <c r="P79" s="202">
        <f>(O79-O80)/O80</f>
        <v>-1.2025669642857201E-2</v>
      </c>
      <c r="Q79" s="203">
        <f>O79/$O$84</f>
        <v>5.3454483477378004E-3</v>
      </c>
      <c r="R79" s="191">
        <f>O79-O80</f>
        <v>-12.930000000000064</v>
      </c>
      <c r="S79" s="192"/>
      <c r="T79" s="204"/>
    </row>
    <row r="80" spans="1:112" s="200" customFormat="1" ht="21.6" thickBot="1" x14ac:dyDescent="0.45">
      <c r="A80" s="293" t="s">
        <v>16</v>
      </c>
      <c r="B80" s="322">
        <v>0</v>
      </c>
      <c r="C80" s="322">
        <v>0</v>
      </c>
      <c r="D80" s="322">
        <v>0</v>
      </c>
      <c r="E80" s="323">
        <v>0</v>
      </c>
      <c r="F80" s="322">
        <v>0</v>
      </c>
      <c r="G80" s="322">
        <v>0</v>
      </c>
      <c r="H80" s="323">
        <v>0</v>
      </c>
      <c r="I80" s="323">
        <v>0</v>
      </c>
      <c r="J80" s="322">
        <v>0</v>
      </c>
      <c r="K80" s="45">
        <v>0</v>
      </c>
      <c r="L80" s="45">
        <v>0</v>
      </c>
      <c r="M80" s="45">
        <v>0</v>
      </c>
      <c r="N80" s="45">
        <v>1075.2</v>
      </c>
      <c r="O80" s="54">
        <f t="shared" si="7"/>
        <v>1075.2</v>
      </c>
      <c r="P80" s="318"/>
      <c r="Q80" s="319"/>
      <c r="R80" s="320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8"/>
      <c r="AN80" s="198"/>
      <c r="AO80" s="198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98"/>
      <c r="BI80" s="198"/>
      <c r="BJ80" s="198"/>
      <c r="BK80" s="198"/>
      <c r="BL80" s="198"/>
      <c r="BM80" s="198"/>
      <c r="BN80" s="198"/>
      <c r="BO80" s="198"/>
      <c r="BP80" s="198"/>
      <c r="BQ80" s="198"/>
      <c r="BR80" s="198"/>
      <c r="BS80" s="198"/>
      <c r="BT80" s="198"/>
      <c r="BU80" s="198"/>
      <c r="BV80" s="198"/>
      <c r="BW80" s="198"/>
      <c r="BX80" s="198"/>
      <c r="BY80" s="198"/>
      <c r="BZ80" s="198"/>
      <c r="CA80" s="198"/>
      <c r="CB80" s="198"/>
      <c r="CC80" s="198"/>
      <c r="CD80" s="198"/>
      <c r="CE80" s="198"/>
      <c r="CF80" s="198"/>
      <c r="CG80" s="198"/>
      <c r="CH80" s="198"/>
      <c r="CI80" s="198"/>
      <c r="CJ80" s="198"/>
      <c r="CK80" s="198"/>
      <c r="CL80" s="198"/>
      <c r="CM80" s="198"/>
      <c r="CN80" s="198"/>
      <c r="CO80" s="198"/>
      <c r="CP80" s="198"/>
      <c r="CQ80" s="198"/>
      <c r="CR80" s="198"/>
      <c r="CS80" s="198"/>
      <c r="CT80" s="198"/>
      <c r="CU80" s="198"/>
      <c r="CV80" s="198"/>
      <c r="CW80" s="198"/>
      <c r="CX80" s="198"/>
      <c r="CY80" s="198"/>
      <c r="CZ80" s="198"/>
      <c r="DA80" s="198"/>
      <c r="DB80" s="198"/>
      <c r="DC80" s="198"/>
      <c r="DD80" s="198"/>
      <c r="DE80" s="198"/>
      <c r="DF80" s="198"/>
      <c r="DG80" s="198"/>
      <c r="DH80" s="199"/>
    </row>
    <row r="81" spans="1:197" ht="21.6" thickBot="1" x14ac:dyDescent="0.45">
      <c r="A81" s="308" t="s">
        <v>38</v>
      </c>
      <c r="B81" s="309">
        <f>B77+B79</f>
        <v>0</v>
      </c>
      <c r="C81" s="309">
        <f t="shared" ref="C81:M81" si="8">C77+C79</f>
        <v>0</v>
      </c>
      <c r="D81" s="309">
        <f t="shared" si="8"/>
        <v>0</v>
      </c>
      <c r="E81" s="309">
        <f t="shared" si="8"/>
        <v>0</v>
      </c>
      <c r="F81" s="309">
        <f t="shared" si="8"/>
        <v>0</v>
      </c>
      <c r="G81" s="309">
        <f t="shared" si="8"/>
        <v>0</v>
      </c>
      <c r="H81" s="309">
        <f t="shared" si="8"/>
        <v>0</v>
      </c>
      <c r="I81" s="309">
        <f t="shared" si="8"/>
        <v>0</v>
      </c>
      <c r="J81" s="309">
        <f t="shared" si="8"/>
        <v>0</v>
      </c>
      <c r="K81" s="309">
        <f t="shared" si="8"/>
        <v>0</v>
      </c>
      <c r="L81" s="309">
        <f t="shared" si="8"/>
        <v>0</v>
      </c>
      <c r="M81" s="309">
        <f t="shared" si="8"/>
        <v>0</v>
      </c>
      <c r="N81" s="309">
        <f t="shared" ref="N81" si="9">N77+N79</f>
        <v>13174.57</v>
      </c>
      <c r="O81" s="309">
        <f t="shared" ref="O81" si="10">SUM(O77,O79)</f>
        <v>13174.57</v>
      </c>
      <c r="P81" s="287">
        <f>(O81-O82)/O82</f>
        <v>0.26236245309703299</v>
      </c>
      <c r="Q81" s="288">
        <f>O81/$O$84</f>
        <v>6.6295747256964799E-2</v>
      </c>
      <c r="R81" s="277">
        <f>O81-O82</f>
        <v>2738.1299999999992</v>
      </c>
      <c r="S81" s="192"/>
    </row>
    <row r="82" spans="1:197" ht="21.6" thickBot="1" x14ac:dyDescent="0.45">
      <c r="A82" s="278" t="s">
        <v>26</v>
      </c>
      <c r="B82" s="244">
        <f>B78+B80</f>
        <v>0</v>
      </c>
      <c r="C82" s="244">
        <f t="shared" ref="C82:M82" si="11">C78+C80</f>
        <v>0</v>
      </c>
      <c r="D82" s="244">
        <f t="shared" si="11"/>
        <v>0</v>
      </c>
      <c r="E82" s="244">
        <f t="shared" si="11"/>
        <v>0</v>
      </c>
      <c r="F82" s="244">
        <f t="shared" si="11"/>
        <v>0</v>
      </c>
      <c r="G82" s="244">
        <f t="shared" si="11"/>
        <v>0</v>
      </c>
      <c r="H82" s="244">
        <f t="shared" si="11"/>
        <v>0</v>
      </c>
      <c r="I82" s="244">
        <f t="shared" si="11"/>
        <v>0</v>
      </c>
      <c r="J82" s="244">
        <f t="shared" si="11"/>
        <v>0</v>
      </c>
      <c r="K82" s="244">
        <f t="shared" si="11"/>
        <v>0</v>
      </c>
      <c r="L82" s="244">
        <f t="shared" si="11"/>
        <v>0</v>
      </c>
      <c r="M82" s="244">
        <f t="shared" si="11"/>
        <v>0</v>
      </c>
      <c r="N82" s="244">
        <f t="shared" ref="N82" si="12">N78+N80</f>
        <v>10436.44</v>
      </c>
      <c r="O82" s="244">
        <f>B82+C82+F82+G82+J82+K82+L82+M82+N82</f>
        <v>10436.44</v>
      </c>
      <c r="P82" s="310"/>
      <c r="Q82" s="311"/>
      <c r="R82" s="312"/>
      <c r="S82" s="192"/>
    </row>
    <row r="83" spans="1:197" ht="21.6" thickBot="1" x14ac:dyDescent="0.45">
      <c r="A83" s="285" t="s">
        <v>27</v>
      </c>
      <c r="B83" s="309"/>
      <c r="C83" s="309"/>
      <c r="D83" s="309"/>
      <c r="E83" s="309"/>
      <c r="F83" s="309"/>
      <c r="G83" s="309"/>
      <c r="H83" s="309"/>
      <c r="I83" s="309"/>
      <c r="J83" s="309"/>
      <c r="K83" s="309"/>
      <c r="L83" s="309"/>
      <c r="M83" s="309"/>
      <c r="N83" s="313">
        <f>(N81-N82)/N82</f>
        <v>0.26236245309703299</v>
      </c>
      <c r="O83" s="314">
        <f>(O81-O82)/O82</f>
        <v>0.26236245309703299</v>
      </c>
      <c r="P83" s="287"/>
      <c r="Q83" s="288"/>
      <c r="R83" s="277"/>
      <c r="S83" s="192"/>
    </row>
    <row r="84" spans="1:197" ht="21.6" thickBot="1" x14ac:dyDescent="0.45">
      <c r="A84" s="324" t="s">
        <v>39</v>
      </c>
      <c r="B84" s="325">
        <f>SUM(B55,B73,B81)</f>
        <v>20138.990000000002</v>
      </c>
      <c r="C84" s="325">
        <f t="shared" ref="C84:N84" si="13">SUM(C55,C73,C81)</f>
        <v>3491.2599999999998</v>
      </c>
      <c r="D84" s="325">
        <f t="shared" si="13"/>
        <v>2439.0799999999995</v>
      </c>
      <c r="E84" s="325">
        <f t="shared" si="13"/>
        <v>1052.1799999999998</v>
      </c>
      <c r="F84" s="325">
        <f t="shared" si="13"/>
        <v>2970.1</v>
      </c>
      <c r="G84" s="325">
        <f t="shared" si="13"/>
        <v>67790.010000000009</v>
      </c>
      <c r="H84" s="325">
        <f t="shared" si="13"/>
        <v>26056.730000000003</v>
      </c>
      <c r="I84" s="325">
        <f t="shared" si="13"/>
        <v>41709.299999999996</v>
      </c>
      <c r="J84" s="325">
        <f t="shared" si="13"/>
        <v>58572.46</v>
      </c>
      <c r="K84" s="325">
        <f t="shared" si="13"/>
        <v>749.14</v>
      </c>
      <c r="L84" s="325">
        <f t="shared" si="13"/>
        <v>3168.0300000000007</v>
      </c>
      <c r="M84" s="325">
        <f t="shared" si="13"/>
        <v>5081.42</v>
      </c>
      <c r="N84" s="325">
        <f t="shared" si="13"/>
        <v>36762.800000000003</v>
      </c>
      <c r="O84" s="325">
        <f>SUM(O55,O73,O81)</f>
        <v>198724.21000000005</v>
      </c>
      <c r="P84" s="287">
        <f>(O84-O85)/O85</f>
        <v>5.1918699925480337E-2</v>
      </c>
      <c r="Q84" s="288">
        <f>O84/$O$84</f>
        <v>1</v>
      </c>
      <c r="R84" s="277">
        <f>O84-O85</f>
        <v>9808.2700000000477</v>
      </c>
      <c r="S84" s="192"/>
    </row>
    <row r="85" spans="1:197" x14ac:dyDescent="0.4">
      <c r="A85" s="326" t="s">
        <v>26</v>
      </c>
      <c r="B85" s="327">
        <f>SUM(B56,B74,B82)</f>
        <v>15726.479999999998</v>
      </c>
      <c r="C85" s="327">
        <f t="shared" ref="C85:O85" si="14">SUM(C56,C74,C82)</f>
        <v>3532.46</v>
      </c>
      <c r="D85" s="327">
        <f t="shared" si="14"/>
        <v>2657.3</v>
      </c>
      <c r="E85" s="327">
        <f t="shared" si="14"/>
        <v>875.16000000000008</v>
      </c>
      <c r="F85" s="327">
        <f t="shared" si="14"/>
        <v>2629.3099999999995</v>
      </c>
      <c r="G85" s="327">
        <f t="shared" si="14"/>
        <v>68950.930000000008</v>
      </c>
      <c r="H85" s="327">
        <f t="shared" si="14"/>
        <v>26523.999999999996</v>
      </c>
      <c r="I85" s="327">
        <f t="shared" si="14"/>
        <v>42354.04</v>
      </c>
      <c r="J85" s="327">
        <f t="shared" si="14"/>
        <v>51674.490000000005</v>
      </c>
      <c r="K85" s="327">
        <f t="shared" si="14"/>
        <v>691.62000000000012</v>
      </c>
      <c r="L85" s="327">
        <f t="shared" si="14"/>
        <v>2722.2899999999995</v>
      </c>
      <c r="M85" s="327">
        <f t="shared" si="14"/>
        <v>5192.33</v>
      </c>
      <c r="N85" s="327">
        <f t="shared" si="14"/>
        <v>37796.020000000004</v>
      </c>
      <c r="O85" s="327">
        <f t="shared" si="14"/>
        <v>188915.94</v>
      </c>
      <c r="P85" s="328"/>
      <c r="Q85" s="329"/>
      <c r="R85" s="330"/>
      <c r="S85" s="192"/>
    </row>
    <row r="86" spans="1:197" x14ac:dyDescent="0.4">
      <c r="A86" s="331" t="s">
        <v>27</v>
      </c>
      <c r="B86" s="158">
        <f t="shared" ref="B86:N86" si="15">(B84-B85)/B85</f>
        <v>0.28057836210010151</v>
      </c>
      <c r="C86" s="158">
        <f t="shared" si="15"/>
        <v>-1.1663260164304839E-2</v>
      </c>
      <c r="D86" s="158">
        <f t="shared" si="15"/>
        <v>-8.2120949836300264E-2</v>
      </c>
      <c r="E86" s="158">
        <f t="shared" si="15"/>
        <v>0.20227158462452549</v>
      </c>
      <c r="F86" s="158">
        <f t="shared" si="15"/>
        <v>0.1296119514245184</v>
      </c>
      <c r="G86" s="158">
        <f t="shared" si="15"/>
        <v>-1.6836901257169384E-2</v>
      </c>
      <c r="H86" s="158">
        <f t="shared" si="15"/>
        <v>-1.7616875282762526E-2</v>
      </c>
      <c r="I86" s="158">
        <f t="shared" si="15"/>
        <v>-1.5222632835026015E-2</v>
      </c>
      <c r="J86" s="158">
        <f t="shared" si="15"/>
        <v>0.133488883973504</v>
      </c>
      <c r="K86" s="158">
        <f t="shared" si="15"/>
        <v>8.3167057054451668E-2</v>
      </c>
      <c r="L86" s="158">
        <f t="shared" si="15"/>
        <v>0.16373714776897436</v>
      </c>
      <c r="M86" s="158">
        <f t="shared" si="15"/>
        <v>-2.1360352674040337E-2</v>
      </c>
      <c r="N86" s="158">
        <f t="shared" si="15"/>
        <v>-2.7336740746777069E-2</v>
      </c>
      <c r="O86" s="332">
        <f>(O84-O85)/O85</f>
        <v>5.1918699925480337E-2</v>
      </c>
      <c r="P86" s="156"/>
      <c r="Q86" s="333"/>
      <c r="R86" s="156"/>
      <c r="S86" s="192"/>
    </row>
    <row r="87" spans="1:197" s="57" customFormat="1" x14ac:dyDescent="0.4">
      <c r="A87" s="334" t="s">
        <v>40</v>
      </c>
      <c r="B87" s="158">
        <f t="shared" ref="B87:O87" si="16">B84/$O$84</f>
        <v>0.10134140173459488</v>
      </c>
      <c r="C87" s="158">
        <f t="shared" si="16"/>
        <v>1.7568367739391185E-2</v>
      </c>
      <c r="D87" s="158">
        <f t="shared" si="16"/>
        <v>1.2273693275721156E-2</v>
      </c>
      <c r="E87" s="158">
        <f t="shared" si="16"/>
        <v>5.2946744636700261E-3</v>
      </c>
      <c r="F87" s="158">
        <f t="shared" si="16"/>
        <v>1.4945838758146273E-2</v>
      </c>
      <c r="G87" s="158">
        <f t="shared" si="16"/>
        <v>0.3411260761836718</v>
      </c>
      <c r="H87" s="158">
        <f t="shared" si="16"/>
        <v>0.1311200582958664</v>
      </c>
      <c r="I87" s="158">
        <f t="shared" si="16"/>
        <v>0.20988534814152732</v>
      </c>
      <c r="J87" s="158">
        <f t="shared" si="16"/>
        <v>0.29474244733442384</v>
      </c>
      <c r="K87" s="158">
        <f t="shared" si="16"/>
        <v>3.7697470278030029E-3</v>
      </c>
      <c r="L87" s="158">
        <f t="shared" si="16"/>
        <v>1.5941842214393504E-2</v>
      </c>
      <c r="M87" s="158">
        <f t="shared" si="16"/>
        <v>2.5570211098084116E-2</v>
      </c>
      <c r="N87" s="158">
        <f t="shared" si="16"/>
        <v>0.18499406790949122</v>
      </c>
      <c r="O87" s="158">
        <f t="shared" si="16"/>
        <v>1</v>
      </c>
      <c r="P87" s="156"/>
      <c r="Q87" s="333"/>
      <c r="R87" s="156"/>
      <c r="S87" s="192"/>
    </row>
    <row r="88" spans="1:197" s="57" customFormat="1" x14ac:dyDescent="0.4">
      <c r="A88" s="335" t="s">
        <v>41</v>
      </c>
      <c r="B88" s="336">
        <f t="shared" ref="B88:N88" si="17">B85/$O$85</f>
        <v>8.324591349994076E-2</v>
      </c>
      <c r="C88" s="336">
        <f t="shared" si="17"/>
        <v>1.8698580966751668E-2</v>
      </c>
      <c r="D88" s="336">
        <f t="shared" si="17"/>
        <v>1.4066044400488387E-2</v>
      </c>
      <c r="E88" s="336">
        <f t="shared" si="17"/>
        <v>4.6325365662632815E-3</v>
      </c>
      <c r="F88" s="336">
        <f t="shared" si="17"/>
        <v>1.3917883265964744E-2</v>
      </c>
      <c r="G88" s="336">
        <f t="shared" si="17"/>
        <v>0.36498206556842161</v>
      </c>
      <c r="H88" s="336">
        <f t="shared" si="17"/>
        <v>0.1404010693856749</v>
      </c>
      <c r="I88" s="336">
        <f t="shared" si="17"/>
        <v>0.22419516320327443</v>
      </c>
      <c r="J88" s="336">
        <f t="shared" si="17"/>
        <v>0.27353165646054012</v>
      </c>
      <c r="K88" s="336">
        <f t="shared" si="17"/>
        <v>3.6609933497406314E-3</v>
      </c>
      <c r="L88" s="336">
        <f t="shared" si="17"/>
        <v>1.4410059839312657E-2</v>
      </c>
      <c r="M88" s="336">
        <f t="shared" si="17"/>
        <v>2.7484869725656818E-2</v>
      </c>
      <c r="N88" s="336">
        <f t="shared" si="17"/>
        <v>0.20006792439007531</v>
      </c>
      <c r="O88" s="337">
        <f>B88+C88+F88+G88+J88+L88+K88+M88+N88</f>
        <v>0.99999994706640427</v>
      </c>
      <c r="P88" s="330"/>
      <c r="Q88" s="338"/>
      <c r="R88" s="330"/>
      <c r="S88" s="192"/>
    </row>
    <row r="89" spans="1:197" s="57" customForma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4">
      <c r="A90" s="403" t="s">
        <v>42</v>
      </c>
      <c r="B90" s="404"/>
      <c r="C90" s="404"/>
      <c r="D90" s="404"/>
      <c r="E90" s="404"/>
      <c r="F90" s="404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2" customFormat="1" ht="24.9" customHeight="1" x14ac:dyDescent="0.35">
      <c r="A91" s="403" t="s">
        <v>75</v>
      </c>
      <c r="B91" s="403"/>
      <c r="C91" s="403"/>
      <c r="D91" s="403"/>
      <c r="E91" s="403"/>
      <c r="F91" s="403"/>
    </row>
    <row r="92" spans="1:197" s="57" customFormat="1" x14ac:dyDescent="0.4">
      <c r="A92" s="403" t="s">
        <v>78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4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4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4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4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4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4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4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4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4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4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4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4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4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4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4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4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4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4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4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4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4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4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4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4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4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4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4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4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4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4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4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4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4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4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4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4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4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4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4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4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4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4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4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4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4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4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4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4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4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4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4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4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4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4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4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4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4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4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4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4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4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4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4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4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4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4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4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4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4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4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4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4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4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4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4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4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4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4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4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4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4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4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4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4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4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4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4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4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4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4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4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4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4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4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4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4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4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4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4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4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4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4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4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4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4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4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4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4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4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4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4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4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4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4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4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4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4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4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4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4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4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4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4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4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4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4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4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4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4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4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4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4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4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4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4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4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4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4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4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4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4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4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4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4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4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4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4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4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4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4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4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4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4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4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4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4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4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4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4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4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4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4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4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4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4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4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4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4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4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4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4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4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4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4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4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4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4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4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4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4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4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4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4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4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4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4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4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4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4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4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4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4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4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4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4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4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4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4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4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4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4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4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4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4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4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4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4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4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4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4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4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4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4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4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4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4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4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4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4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4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4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4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4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4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4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4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4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4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4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4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4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4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4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4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4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4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4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4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4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4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4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4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4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4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4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4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4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4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4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4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4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4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4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4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4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4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4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4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4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4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4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4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4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4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4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4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4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4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4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4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4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4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4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4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4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4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4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4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4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4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4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4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4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4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4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4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4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4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4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4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4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4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4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4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4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4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4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4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4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4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4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4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4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4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4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4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4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4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4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4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4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4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4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4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4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4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4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4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4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4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4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4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4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4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4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4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4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4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4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4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4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4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4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4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4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4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4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4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4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4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4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4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4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4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4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4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4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4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4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4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4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4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4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4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4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4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4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4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4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4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4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4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4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4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4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4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4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4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4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4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4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4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4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4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4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4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4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4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4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4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4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4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4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4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4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4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4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4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4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4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4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4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4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4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4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4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4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4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4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4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4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4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4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4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4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4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4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4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4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4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4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4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4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4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4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4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4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4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4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4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4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4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4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4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4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4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4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4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4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4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4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4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4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4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4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4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4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4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4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4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4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4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4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4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4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4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4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4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4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4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4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4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4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4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4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4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4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4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4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4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4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4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4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4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4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4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4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4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4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4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4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4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4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4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4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4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4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4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4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4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4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4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4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4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4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4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4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4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4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4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4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4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4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4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4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4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4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4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4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4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4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4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4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4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4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4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4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4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4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4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4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4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4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4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4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4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4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4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4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4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4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4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4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4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4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4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4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4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4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4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4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4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4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4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4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4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4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4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4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4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4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4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4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4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4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4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4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4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4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4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4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4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4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4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4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4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4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4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4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4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4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4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4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4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4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4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4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4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4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4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4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4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4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4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4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4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4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4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4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4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4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4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4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4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4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4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4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4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4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4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4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4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4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4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4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4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4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4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4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4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4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4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4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4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4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4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4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4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4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4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4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4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4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4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4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4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4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4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4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4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4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4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4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4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4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4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4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4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4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4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4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4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4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4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4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4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4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4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4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4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4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4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4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4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4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4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4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4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4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4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4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4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4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4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4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4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4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4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4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4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4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4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4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4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4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4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4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4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4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4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4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4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4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4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4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4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4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4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4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4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4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4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4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4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4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4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4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4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4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4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4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4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4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4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4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4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4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4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4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4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4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4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4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4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4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4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4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4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4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4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4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4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4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4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4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4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4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4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4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4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4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4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4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4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4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4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4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4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4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4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4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4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4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4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4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4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4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4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4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4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4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4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4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4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4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4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4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4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4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4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4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4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4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4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4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4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4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4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4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4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4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4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4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4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4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4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4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4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4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4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4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4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4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4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4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4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4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4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4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4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4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4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4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4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4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4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4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4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4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4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4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4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4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4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4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4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4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4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4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4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4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4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4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4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4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4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4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4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4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4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4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4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4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4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4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4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4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4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4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4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4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4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4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4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4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4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4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4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4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4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4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4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4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4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4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4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4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4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4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4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4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4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4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4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4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4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4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4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4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4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4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4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4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4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4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4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4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4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4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4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4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4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4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4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4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4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4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4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4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4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4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4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4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4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4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4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4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4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4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4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4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4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4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4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4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4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4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4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4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4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4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4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4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4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4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4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4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4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4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4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4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4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4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4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4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4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4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4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4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4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4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4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4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4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4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4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4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4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4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4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4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4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4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4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4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4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4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4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4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4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4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4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4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4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4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4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4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4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4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4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4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4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4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4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4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4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4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4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4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4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4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4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4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4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4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4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4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4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4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4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4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4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4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4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4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4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4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4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4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4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4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4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4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4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4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4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4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4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4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4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4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4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4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4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4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4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4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4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4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4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4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4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4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4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4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4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4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4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4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4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4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4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4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4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4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4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4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4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4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4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4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4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4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4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4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4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4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4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4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4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4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4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4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4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4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4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4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4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4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4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4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4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4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4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4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4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4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4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4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4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4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4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4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4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4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4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4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4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4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4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4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4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4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4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4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4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4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4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4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4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4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4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4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4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4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4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4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4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4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4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4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4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4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4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4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4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4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4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4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4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4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4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4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4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4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4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4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4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4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4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4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4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4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4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Portfolio-MAR 21</vt:lpstr>
      <vt:lpstr>Miscellaneous portfolio-MAR 21</vt:lpstr>
      <vt:lpstr>Segmentwise Report MARCH 2021</vt:lpstr>
      <vt:lpstr>'Miscellaneous portfolio-MAR 21'!Print_Area</vt:lpstr>
      <vt:lpstr>'Health Portfolio-MAR 21'!Print_Titles</vt:lpstr>
      <vt:lpstr>'Miscellaneous portfolio-MAR 21'!Print_Titles</vt:lpstr>
      <vt:lpstr>'Segmentwise Report MARCH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Sharad Taware</cp:lastModifiedBy>
  <cp:lastPrinted>2020-03-17T09:02:52Z</cp:lastPrinted>
  <dcterms:created xsi:type="dcterms:W3CDTF">2017-03-30T08:47:18Z</dcterms:created>
  <dcterms:modified xsi:type="dcterms:W3CDTF">2023-10-18T12:50:04Z</dcterms:modified>
</cp:coreProperties>
</file>