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OCT 20" sheetId="9" r:id="rId1"/>
    <sheet name="Miscellaneous portfolio-OCT 20" sheetId="10" r:id="rId2"/>
    <sheet name="Segmentwise Report OCT 2020" sheetId="11" r:id="rId3"/>
  </sheets>
  <definedNames>
    <definedName name="_xlnm.Print_Area" localSheetId="1">'Miscellaneous portfolio-OCT 20'!$A$1:$H$70</definedName>
    <definedName name="_xlnm.Print_Titles" localSheetId="0">'Health Portfolio-OCT 20'!$3:$3</definedName>
    <definedName name="_xlnm.Print_Titles" localSheetId="1">'Miscellaneous portfolio-OCT 20'!$4:$4</definedName>
    <definedName name="_xlnm.Print_Titles" localSheetId="2">'Segmentwise Report OCT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1" l="1"/>
  <c r="O24" i="11"/>
  <c r="O18" i="11"/>
  <c r="O16" i="11"/>
  <c r="O12" i="11"/>
  <c r="O8" i="11"/>
  <c r="O14" i="11"/>
  <c r="O20" i="11"/>
  <c r="O10" i="11"/>
  <c r="O22" i="11"/>
  <c r="O5" i="11"/>
  <c r="O6" i="11"/>
  <c r="O7" i="11"/>
  <c r="O9" i="11"/>
  <c r="O11" i="11"/>
  <c r="O13" i="11"/>
  <c r="O15" i="11"/>
  <c r="O17" i="11"/>
  <c r="O19" i="11"/>
  <c r="O21" i="11"/>
  <c r="O23" i="11"/>
  <c r="O25" i="11"/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R5" i="11" l="1"/>
  <c r="P5" i="11"/>
  <c r="O29" i="11"/>
  <c r="O45" i="11"/>
  <c r="O49" i="11"/>
  <c r="O53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P7" i="11" l="1"/>
  <c r="R7" i="11"/>
  <c r="N56" i="11"/>
  <c r="N55" i="11"/>
  <c r="N84" i="11" s="1"/>
  <c r="O56" i="11"/>
  <c r="O85" i="11" s="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<sst xmlns="http://schemas.openxmlformats.org/spreadsheetml/2006/main" count="273" uniqueCount="83">
  <si>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</si>
  <si>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</si>
  <si>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</si>
  <si>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</si>
  <si>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</si>
  <si>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</si>
  <si>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</si>
  <si>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</si>
  <si>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</si>
  <si>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</si>
  <si>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</si>
  <si>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</si>
  <si>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</si>
  <si>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</si>
  <si>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</si>
  <si>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</si>
  <si>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</si>
  <si>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</si>
  <si>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</si>
  <si>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</si>
  <si>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</si>
  <si>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</si>
  <si>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</si>
  <si>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</si>
  <si>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</si>
  <si>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</si>
  <si>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</si>
  <si>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</si>
  <si>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</si>
  <si>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</si>
  <si>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</si>
  <si>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</si>
  <si>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</si>
  <si>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</si>
  <si>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</si>
  <si>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</si>
  <si>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</si>
  <si>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</si>
  <si>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</si>
  <si>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</si>
  <si>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</si>
  <si>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</si>
  <si>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</si>
  <si>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</si>
  <si>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</si>
  <si>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</si>
  <si>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</si>
  <si>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</si>
  <si>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</si>
  <si>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</si>
  <si>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</si>
  <si>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</si>
  <si>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</si>
  <si>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</si>
  <si>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</si>
  <si>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</si>
  <si>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</si>
  <si>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</si>
  <si>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</si>
  <si>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</si>
  <si>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</si>
  <si>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</si>
  <si>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</si>
  <si>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</si>
  <si>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</si>
  <si>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</si>
  <si>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</si>
  <si>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</si>
  <si>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</si>
  <si>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</si>
  <si>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</si>
  <si>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</si>
  <si>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</si>
  <si>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</si>
  <si>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</si>
  <si>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</si>
  <si>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</si>
  <si>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</si>
  <si>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</si>
  <si>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General*</t>
  </si>
  <si>
    <t>Care Insurance</t>
  </si>
  <si>
    <t>GROSS DIRECT PREMIUM INCOME UNDERWRITTEN BY NON-LIFE INSURERS WITHIN INDIA  (SEGMENT WISE) : UPTO THE MONTH OCTOBER 2020 (PROVISIONAL &amp; UNAUDITED) IN FY 2020-21 (Rs. In Crs.)</t>
  </si>
  <si>
    <t>GROSS DIRECT PREMIUM INCOME UNDERWRITTEN BY NON-LIFE INSURERS WITHIN INDIA  (SEGMENT WISE) : UPTO THE MONTH OCTOBER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</si>
</sst>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A3" sqref="A3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08" t="s">
        <v>82</v>
      </c>
      <c r="B1" s="409"/>
      <c r="C1" s="409"/>
      <c r="D1" s="409"/>
      <c r="E1" s="409"/>
      <c r="F1" s="409"/>
      <c r="G1" s="409"/>
      <c r="H1" s="409"/>
      <c r="I1" s="410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1"/>
      <c r="B2" s="412"/>
      <c r="C2" s="412"/>
      <c r="D2" s="412"/>
      <c r="E2" s="412"/>
      <c r="F2" s="412"/>
      <c r="G2" s="412"/>
      <c r="H2" s="412"/>
      <c r="I2" s="413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46</v>
      </c>
      <c r="C3" s="5" t="s">
        <v>47</v>
      </c>
      <c r="D3" s="5" t="s">
        <v>48</v>
      </c>
      <c r="E3" s="5" t="s">
        <v>49</v>
      </c>
      <c r="F3" s="6" t="s">
        <v>67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59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69</v>
      </c>
      <c r="B5" s="14">
        <v>7.0000000000000007E-2</v>
      </c>
      <c r="C5" s="15">
        <v>47.32</v>
      </c>
      <c r="D5" s="15">
        <v>0</v>
      </c>
      <c r="E5" s="15">
        <v>0.02</v>
      </c>
      <c r="F5" s="14">
        <f>B5+C5+D5+E5</f>
        <v>47.410000000000004</v>
      </c>
      <c r="G5" s="16">
        <f>(F5-F6)/F6</f>
        <v>-1.7001866058469692E-2</v>
      </c>
      <c r="H5" s="17">
        <f>F5/$F$76</f>
        <v>1.4419367269283283E-3</v>
      </c>
      <c r="I5" s="18">
        <f>F5-F6</f>
        <v>-0.81999999999999318</v>
      </c>
    </row>
    <row r="6" spans="1:18" ht="24.95" customHeight="1" thickBot="1" x14ac:dyDescent="0.4">
      <c r="A6" s="19" t="s">
        <v>33</v>
      </c>
      <c r="B6" s="20">
        <v>0</v>
      </c>
      <c r="C6" s="21">
        <v>48.23</v>
      </c>
      <c r="D6" s="22">
        <v>0</v>
      </c>
      <c r="E6" s="21">
        <v>0</v>
      </c>
      <c r="F6" s="20">
        <f t="shared" ref="F6:F40" si="0">B6+C6+D6+E6</f>
        <v>48.23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445.48</v>
      </c>
      <c r="C7" s="26">
        <v>731.55</v>
      </c>
      <c r="D7" s="26">
        <v>-5.15</v>
      </c>
      <c r="E7" s="27">
        <v>13.35</v>
      </c>
      <c r="F7" s="28">
        <f>B7+C7+D7+E7</f>
        <v>1185.2299999999998</v>
      </c>
      <c r="G7" s="29">
        <f>(F7-F8)/F8</f>
        <v>-0.16280761732546001</v>
      </c>
      <c r="H7" s="29">
        <f>F7/$F$76</f>
        <v>3.604780988941704E-2</v>
      </c>
      <c r="I7" s="30">
        <f>F7-F8</f>
        <v>-230.49000000000024</v>
      </c>
    </row>
    <row r="8" spans="1:18" ht="24.95" customHeight="1" thickBot="1" x14ac:dyDescent="0.4">
      <c r="A8" s="31" t="s">
        <v>16</v>
      </c>
      <c r="B8" s="32">
        <v>352</v>
      </c>
      <c r="C8" s="32">
        <v>776.71</v>
      </c>
      <c r="D8" s="33">
        <v>204.83</v>
      </c>
      <c r="E8" s="34">
        <v>82.18</v>
      </c>
      <c r="F8" s="35">
        <f t="shared" si="0"/>
        <v>1415.72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11.61</v>
      </c>
      <c r="C9" s="26">
        <v>232.65</v>
      </c>
      <c r="D9" s="39">
        <v>0</v>
      </c>
      <c r="E9" s="26">
        <v>4.4400000000000004</v>
      </c>
      <c r="F9" s="40">
        <f t="shared" si="0"/>
        <v>248.7</v>
      </c>
      <c r="G9" s="29">
        <f t="shared" ref="G9:G41" si="1">(F9-F10)/F10</f>
        <v>7.5831639053510286E-2</v>
      </c>
      <c r="H9" s="29">
        <f>F9/$F$76</f>
        <v>7.5640089429882974E-3</v>
      </c>
      <c r="I9" s="30">
        <f>F9-F10</f>
        <v>17.529999999999973</v>
      </c>
    </row>
    <row r="10" spans="1:18" ht="24.95" customHeight="1" thickBot="1" x14ac:dyDescent="0.4">
      <c r="A10" s="31" t="s">
        <v>16</v>
      </c>
      <c r="B10" s="32">
        <v>9.99</v>
      </c>
      <c r="C10" s="32">
        <v>150.94</v>
      </c>
      <c r="D10" s="41">
        <v>0</v>
      </c>
      <c r="E10" s="32">
        <v>70.239999999999995</v>
      </c>
      <c r="F10" s="21">
        <f t="shared" si="0"/>
        <v>231.17000000000002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163.56</v>
      </c>
      <c r="C11" s="43">
        <v>108.99</v>
      </c>
      <c r="D11" s="43">
        <v>0</v>
      </c>
      <c r="E11" s="43">
        <v>0.23</v>
      </c>
      <c r="F11" s="44">
        <f t="shared" si="0"/>
        <v>272.78000000000003</v>
      </c>
      <c r="G11" s="29">
        <f t="shared" si="1"/>
        <v>0.3996613474267538</v>
      </c>
      <c r="H11" s="29">
        <f>F11/$F$76</f>
        <v>8.2963826275365832E-3</v>
      </c>
      <c r="I11" s="30">
        <f>F11-F12</f>
        <v>77.890000000000043</v>
      </c>
    </row>
    <row r="12" spans="1:18" ht="24.95" customHeight="1" thickBot="1" x14ac:dyDescent="0.4">
      <c r="A12" s="31" t="s">
        <v>16</v>
      </c>
      <c r="B12" s="45">
        <v>146.63999999999999</v>
      </c>
      <c r="C12" s="45">
        <v>52.6</v>
      </c>
      <c r="D12" s="45">
        <v>-5.6</v>
      </c>
      <c r="E12" s="45">
        <v>1.25</v>
      </c>
      <c r="F12" s="21">
        <f t="shared" si="0"/>
        <v>194.89</v>
      </c>
      <c r="G12" s="46"/>
      <c r="H12" s="46"/>
      <c r="I12" s="38"/>
    </row>
    <row r="13" spans="1:18" ht="24.95" customHeight="1" thickBot="1" x14ac:dyDescent="0.4">
      <c r="A13" s="25" t="s">
        <v>70</v>
      </c>
      <c r="B13" s="47">
        <v>13.9</v>
      </c>
      <c r="C13" s="47">
        <v>42.84</v>
      </c>
      <c r="D13" s="47">
        <v>0</v>
      </c>
      <c r="E13" s="47">
        <v>0</v>
      </c>
      <c r="F13" s="40">
        <f t="shared" si="0"/>
        <v>56.74</v>
      </c>
      <c r="G13" s="48">
        <f t="shared" si="1"/>
        <v>0.35224022878932321</v>
      </c>
      <c r="H13" s="48">
        <f>F13/$F$76</f>
        <v>1.7257011155012306E-3</v>
      </c>
      <c r="I13" s="30">
        <f>F13-F14</f>
        <v>14.780000000000001</v>
      </c>
    </row>
    <row r="14" spans="1:18" ht="24.95" customHeight="1" thickBot="1" x14ac:dyDescent="0.4">
      <c r="A14" s="31" t="s">
        <v>16</v>
      </c>
      <c r="B14" s="49">
        <v>3.13</v>
      </c>
      <c r="C14" s="50">
        <v>38.83</v>
      </c>
      <c r="D14" s="49">
        <v>0</v>
      </c>
      <c r="E14" s="45">
        <v>0</v>
      </c>
      <c r="F14" s="21">
        <f t="shared" si="0"/>
        <v>41.96</v>
      </c>
      <c r="G14" s="51"/>
      <c r="H14" s="51"/>
      <c r="I14" s="38"/>
    </row>
    <row r="15" spans="1:18" s="57" customFormat="1" ht="24.95" customHeight="1" thickBot="1" x14ac:dyDescent="0.4">
      <c r="A15" s="61" t="s">
        <v>21</v>
      </c>
      <c r="B15" s="52">
        <v>93.75</v>
      </c>
      <c r="C15" s="53">
        <v>118.66</v>
      </c>
      <c r="D15" s="53">
        <v>0</v>
      </c>
      <c r="E15" s="53">
        <v>0.7</v>
      </c>
      <c r="F15" s="54">
        <f>B15+C15+D15+E15</f>
        <v>213.10999999999999</v>
      </c>
      <c r="G15" s="55">
        <f t="shared" ref="G15" si="2">(F15-F16)/F16</f>
        <v>0.15632121540965818</v>
      </c>
      <c r="H15" s="55">
        <f>F15/$F$76</f>
        <v>6.4815679366314275E-3</v>
      </c>
      <c r="I15" s="56">
        <f>F15-F16</f>
        <v>28.810000000000002</v>
      </c>
    </row>
    <row r="16" spans="1:18" ht="24.95" customHeight="1" thickBot="1" x14ac:dyDescent="0.4">
      <c r="A16" s="31" t="s">
        <v>16</v>
      </c>
      <c r="B16" s="58">
        <v>40.69</v>
      </c>
      <c r="C16" s="59">
        <v>133.38</v>
      </c>
      <c r="D16" s="60">
        <v>0.04</v>
      </c>
      <c r="E16" s="60">
        <v>10.19</v>
      </c>
      <c r="F16" s="21">
        <f>B16+C16+D16+E16</f>
        <v>184.29999999999998</v>
      </c>
      <c r="G16" s="51"/>
      <c r="H16" s="51"/>
      <c r="I16" s="38"/>
    </row>
    <row r="17" spans="1:9" ht="24.95" customHeight="1" thickBot="1" x14ac:dyDescent="0.4">
      <c r="A17" s="25" t="s">
        <v>71</v>
      </c>
      <c r="B17" s="62">
        <v>6.28</v>
      </c>
      <c r="C17" s="63">
        <v>137.99</v>
      </c>
      <c r="D17" s="63">
        <v>0</v>
      </c>
      <c r="E17" s="64">
        <v>0.13</v>
      </c>
      <c r="F17" s="65">
        <f t="shared" si="0"/>
        <v>144.4</v>
      </c>
      <c r="G17" s="48">
        <f t="shared" si="1"/>
        <v>7.9080814312152983</v>
      </c>
      <c r="H17" s="29">
        <f>F17/$F$76</f>
        <v>4.391808972125091E-3</v>
      </c>
      <c r="I17" s="30">
        <f>F17-F18</f>
        <v>128.19</v>
      </c>
    </row>
    <row r="18" spans="1:9" ht="24.95" customHeight="1" thickBot="1" x14ac:dyDescent="0.4">
      <c r="A18" s="31" t="s">
        <v>16</v>
      </c>
      <c r="B18" s="66">
        <v>0.15</v>
      </c>
      <c r="C18" s="67">
        <v>9.57</v>
      </c>
      <c r="D18" s="67">
        <v>0</v>
      </c>
      <c r="E18" s="68">
        <v>6.49</v>
      </c>
      <c r="F18" s="69">
        <f t="shared" si="0"/>
        <v>16.21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406.21</v>
      </c>
      <c r="C19" s="43">
        <v>304.91000000000003</v>
      </c>
      <c r="D19" s="43">
        <v>0</v>
      </c>
      <c r="E19" s="43">
        <v>6.22</v>
      </c>
      <c r="F19" s="40">
        <f t="shared" si="0"/>
        <v>717.34</v>
      </c>
      <c r="G19" s="29">
        <f t="shared" si="1"/>
        <v>1.8023387829246205E-2</v>
      </c>
      <c r="H19" s="29">
        <f>F19/$F$76</f>
        <v>2.1817314737286795E-2</v>
      </c>
      <c r="I19" s="30">
        <f>F19-F20</f>
        <v>12.700000000000045</v>
      </c>
    </row>
    <row r="20" spans="1:9" ht="24.95" customHeight="1" thickBot="1" x14ac:dyDescent="0.4">
      <c r="A20" s="31" t="s">
        <v>16</v>
      </c>
      <c r="B20" s="45">
        <v>344.76</v>
      </c>
      <c r="C20" s="45">
        <v>339.61</v>
      </c>
      <c r="D20" s="45">
        <v>0</v>
      </c>
      <c r="E20" s="45">
        <v>20.27</v>
      </c>
      <c r="F20" s="21">
        <f t="shared" si="0"/>
        <v>704.64</v>
      </c>
      <c r="G20" s="37"/>
      <c r="H20" s="37"/>
      <c r="I20" s="38"/>
    </row>
    <row r="21" spans="1:9" ht="24.95" customHeight="1" thickBot="1" x14ac:dyDescent="0.4">
      <c r="A21" s="61" t="s">
        <v>53</v>
      </c>
      <c r="B21" s="70">
        <v>397.2</v>
      </c>
      <c r="C21" s="70">
        <v>1260.81</v>
      </c>
      <c r="D21" s="71">
        <v>0</v>
      </c>
      <c r="E21" s="72">
        <v>27.4</v>
      </c>
      <c r="F21" s="40">
        <f>B21+C21+D21+E21</f>
        <v>1685.41</v>
      </c>
      <c r="G21" s="29">
        <f t="shared" si="1"/>
        <v>1.954509709031527E-2</v>
      </c>
      <c r="H21" s="29">
        <f>F21/$F$76</f>
        <v>5.1260379222363921E-2</v>
      </c>
      <c r="I21" s="30">
        <f>F21-F22</f>
        <v>32.310000000000173</v>
      </c>
    </row>
    <row r="22" spans="1:9" ht="24.95" customHeight="1" thickBot="1" x14ac:dyDescent="0.4">
      <c r="A22" s="31" t="s">
        <v>16</v>
      </c>
      <c r="B22" s="73">
        <v>304.77</v>
      </c>
      <c r="C22" s="73">
        <v>1254.01</v>
      </c>
      <c r="D22" s="74">
        <v>-0.06</v>
      </c>
      <c r="E22" s="73">
        <v>94.38</v>
      </c>
      <c r="F22" s="21">
        <f>B22+C22+D22+E22</f>
        <v>1653.1</v>
      </c>
      <c r="G22" s="37"/>
      <c r="H22" s="37"/>
      <c r="I22" s="38"/>
    </row>
    <row r="23" spans="1:9" ht="24.95" customHeight="1" thickBot="1" x14ac:dyDescent="0.4">
      <c r="A23" s="25" t="s">
        <v>54</v>
      </c>
      <c r="B23" s="75">
        <v>123.71</v>
      </c>
      <c r="C23" s="26">
        <v>708.47</v>
      </c>
      <c r="D23" s="26">
        <v>226.88</v>
      </c>
      <c r="E23" s="76">
        <v>0.28999999999999998</v>
      </c>
      <c r="F23" s="65">
        <f t="shared" si="0"/>
        <v>1059.3499999999999</v>
      </c>
      <c r="G23" s="29">
        <f t="shared" si="1"/>
        <v>0.31712442029616178</v>
      </c>
      <c r="H23" s="29">
        <f>F23/$F$76</f>
        <v>3.2219271707899691E-2</v>
      </c>
      <c r="I23" s="30">
        <f>F23-F24</f>
        <v>255.05999999999995</v>
      </c>
    </row>
    <row r="24" spans="1:9" ht="24.95" customHeight="1" thickBot="1" x14ac:dyDescent="0.4">
      <c r="A24" s="31" t="s">
        <v>16</v>
      </c>
      <c r="B24" s="77">
        <v>85.43</v>
      </c>
      <c r="C24" s="77">
        <v>589.52</v>
      </c>
      <c r="D24" s="77">
        <v>127.03</v>
      </c>
      <c r="E24" s="77">
        <v>2.31</v>
      </c>
      <c r="F24" s="21">
        <f t="shared" si="0"/>
        <v>804.29</v>
      </c>
      <c r="G24" s="37"/>
      <c r="H24" s="37"/>
      <c r="I24" s="38"/>
    </row>
    <row r="25" spans="1:9" ht="24.95" customHeight="1" thickBot="1" x14ac:dyDescent="0.4">
      <c r="A25" s="25" t="s">
        <v>52</v>
      </c>
      <c r="B25" s="26">
        <v>51.37</v>
      </c>
      <c r="C25" s="26">
        <v>52.34</v>
      </c>
      <c r="D25" s="26">
        <v>0</v>
      </c>
      <c r="E25" s="26">
        <v>0</v>
      </c>
      <c r="F25" s="40">
        <f t="shared" si="0"/>
        <v>103.71000000000001</v>
      </c>
      <c r="G25" s="29">
        <f t="shared" si="1"/>
        <v>1.0009646922631683</v>
      </c>
      <c r="H25" s="29">
        <f>F25/$F$76</f>
        <v>3.1542555990241913E-3</v>
      </c>
      <c r="I25" s="30">
        <f>F25-F26</f>
        <v>51.88000000000001</v>
      </c>
    </row>
    <row r="26" spans="1:9" ht="24.95" customHeight="1" thickBot="1" x14ac:dyDescent="0.4">
      <c r="A26" s="79" t="s">
        <v>16</v>
      </c>
      <c r="B26" s="32">
        <v>21.06</v>
      </c>
      <c r="C26" s="32">
        <v>30.77</v>
      </c>
      <c r="D26" s="32">
        <v>0</v>
      </c>
      <c r="E26" s="32">
        <v>0</v>
      </c>
      <c r="F26" s="21">
        <f t="shared" si="0"/>
        <v>51.83</v>
      </c>
      <c r="G26" s="37"/>
      <c r="H26" s="37"/>
      <c r="I26" s="38"/>
    </row>
    <row r="27" spans="1:9" ht="24.95" customHeight="1" thickBot="1" x14ac:dyDescent="0.4">
      <c r="A27" s="25" t="s">
        <v>65</v>
      </c>
      <c r="B27" s="78">
        <v>21.2</v>
      </c>
      <c r="C27" s="78">
        <v>120.65</v>
      </c>
      <c r="D27" s="78">
        <v>0</v>
      </c>
      <c r="E27" s="78">
        <v>3.97</v>
      </c>
      <c r="F27" s="40">
        <f t="shared" si="0"/>
        <v>145.82</v>
      </c>
      <c r="G27" s="29">
        <f t="shared" si="1"/>
        <v>-7.562599049128356E-2</v>
      </c>
      <c r="H27" s="29">
        <f>F27/$F$76</f>
        <v>4.4349971212969581E-3</v>
      </c>
      <c r="I27" s="30">
        <f>F27-F28</f>
        <v>-11.929999999999978</v>
      </c>
    </row>
    <row r="28" spans="1:9" ht="24.95" customHeight="1" thickBot="1" x14ac:dyDescent="0.4">
      <c r="A28" s="31" t="s">
        <v>16</v>
      </c>
      <c r="B28" s="80">
        <v>14.67</v>
      </c>
      <c r="C28" s="41">
        <v>135.91999999999999</v>
      </c>
      <c r="D28" s="41">
        <v>0</v>
      </c>
      <c r="E28" s="81">
        <v>7.16</v>
      </c>
      <c r="F28" s="82">
        <f t="shared" si="0"/>
        <v>157.74999999999997</v>
      </c>
      <c r="G28" s="37"/>
      <c r="H28" s="37"/>
      <c r="I28" s="38"/>
    </row>
    <row r="29" spans="1:9" ht="24.95" customHeight="1" thickBot="1" x14ac:dyDescent="0.4">
      <c r="A29" s="25" t="s">
        <v>25</v>
      </c>
      <c r="B29" s="43">
        <v>22.38</v>
      </c>
      <c r="C29" s="43">
        <v>21.65</v>
      </c>
      <c r="D29" s="43">
        <v>0</v>
      </c>
      <c r="E29" s="43">
        <v>0</v>
      </c>
      <c r="F29" s="40">
        <f t="shared" si="0"/>
        <v>44.03</v>
      </c>
      <c r="G29" s="29">
        <f t="shared" si="1"/>
        <v>0.79861111111111116</v>
      </c>
      <c r="H29" s="29">
        <f>F29/$F$76</f>
        <v>1.3391367662234611E-3</v>
      </c>
      <c r="I29" s="30">
        <f>F29-F30</f>
        <v>19.55</v>
      </c>
    </row>
    <row r="30" spans="1:9" ht="24.95" customHeight="1" thickBot="1" x14ac:dyDescent="0.4">
      <c r="A30" s="31" t="s">
        <v>16</v>
      </c>
      <c r="B30" s="45">
        <v>3.3</v>
      </c>
      <c r="C30" s="45">
        <v>21.18</v>
      </c>
      <c r="D30" s="45">
        <v>0</v>
      </c>
      <c r="E30" s="45">
        <v>0</v>
      </c>
      <c r="F30" s="21">
        <f t="shared" si="0"/>
        <v>24.48</v>
      </c>
      <c r="G30" s="37"/>
      <c r="H30" s="37"/>
      <c r="I30" s="38"/>
    </row>
    <row r="31" spans="1:9" ht="24.95" customHeight="1" thickBot="1" x14ac:dyDescent="0.4">
      <c r="A31" s="25" t="s">
        <v>55</v>
      </c>
      <c r="B31" s="83">
        <v>1054.51</v>
      </c>
      <c r="C31" s="83">
        <v>1971.31</v>
      </c>
      <c r="D31" s="83">
        <v>220.9</v>
      </c>
      <c r="E31" s="83">
        <v>0.61</v>
      </c>
      <c r="F31" s="40">
        <f t="shared" si="0"/>
        <v>3247.33</v>
      </c>
      <c r="G31" s="29">
        <f t="shared" si="1"/>
        <v>5.5777902769062686E-2</v>
      </c>
      <c r="H31" s="29">
        <f>F31/$F$76</f>
        <v>9.8764910176253273E-2</v>
      </c>
      <c r="I31" s="30">
        <f>F31-F32</f>
        <v>171.55999999999995</v>
      </c>
    </row>
    <row r="32" spans="1:9" ht="24.95" customHeight="1" thickBot="1" x14ac:dyDescent="0.4">
      <c r="A32" s="31" t="s">
        <v>16</v>
      </c>
      <c r="B32" s="84">
        <v>933.29</v>
      </c>
      <c r="C32" s="85">
        <v>1273.76</v>
      </c>
      <c r="D32" s="85">
        <v>865.79</v>
      </c>
      <c r="E32" s="86">
        <v>2.93</v>
      </c>
      <c r="F32" s="82">
        <f t="shared" si="0"/>
        <v>3075.77</v>
      </c>
      <c r="G32" s="46"/>
      <c r="H32" s="46"/>
      <c r="I32" s="38"/>
    </row>
    <row r="33" spans="1:35" ht="24.95" customHeight="1" thickBot="1" x14ac:dyDescent="0.4">
      <c r="A33" s="25" t="s">
        <v>79</v>
      </c>
      <c r="B33" s="87">
        <v>7.0000000000000007E-2</v>
      </c>
      <c r="C33" s="88">
        <v>9.39</v>
      </c>
      <c r="D33" s="89">
        <v>0</v>
      </c>
      <c r="E33" s="90">
        <v>0</v>
      </c>
      <c r="F33" s="40">
        <f t="shared" si="0"/>
        <v>9.4600000000000009</v>
      </c>
      <c r="G33" s="29">
        <f t="shared" si="1"/>
        <v>-0.54887935145445876</v>
      </c>
      <c r="H33" s="48">
        <f>F33/$F$76</f>
        <v>2.8771823321539726E-4</v>
      </c>
      <c r="I33" s="30">
        <f>F33-F34</f>
        <v>-11.510000000000002</v>
      </c>
    </row>
    <row r="34" spans="1:35" ht="24.95" customHeight="1" thickBot="1" x14ac:dyDescent="0.4">
      <c r="A34" s="31" t="s">
        <v>16</v>
      </c>
      <c r="B34" s="91">
        <v>0.03</v>
      </c>
      <c r="C34" s="92">
        <v>20.94</v>
      </c>
      <c r="D34" s="93">
        <v>0</v>
      </c>
      <c r="E34" s="93">
        <v>0</v>
      </c>
      <c r="F34" s="94">
        <f t="shared" si="0"/>
        <v>20.970000000000002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1419.6</v>
      </c>
      <c r="C35" s="95">
        <v>4567.12</v>
      </c>
      <c r="D35" s="95">
        <v>0</v>
      </c>
      <c r="E35" s="96">
        <v>1.95</v>
      </c>
      <c r="F35" s="40">
        <f t="shared" si="0"/>
        <v>5988.6699999999992</v>
      </c>
      <c r="G35" s="97">
        <f t="shared" si="1"/>
        <v>5.1086422353271509E-2</v>
      </c>
      <c r="H35" s="98">
        <f>F35/$F$76</f>
        <v>0.18214054457822967</v>
      </c>
      <c r="I35" s="99">
        <f>F35-F36</f>
        <v>291.06999999999971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1268.28</v>
      </c>
      <c r="C36" s="50">
        <v>3760.87</v>
      </c>
      <c r="D36" s="50">
        <v>660.2</v>
      </c>
      <c r="E36" s="50">
        <v>8.25</v>
      </c>
      <c r="F36" s="21">
        <f t="shared" si="0"/>
        <v>5697.5999999999995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1079.68</v>
      </c>
      <c r="C37" s="100">
        <v>1649.81</v>
      </c>
      <c r="D37" s="100">
        <v>93.92</v>
      </c>
      <c r="E37" s="100">
        <v>1.0900000000000001</v>
      </c>
      <c r="F37" s="40">
        <f t="shared" si="0"/>
        <v>2824.5</v>
      </c>
      <c r="G37" s="97">
        <f t="shared" si="1"/>
        <v>0.177139856467705</v>
      </c>
      <c r="H37" s="101">
        <f>F37/$F$76</f>
        <v>8.5904878405590857E-2</v>
      </c>
      <c r="I37" s="56">
        <f>F37-F38</f>
        <v>425.03999999999951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849.62</v>
      </c>
      <c r="C38" s="50">
        <v>1465.16</v>
      </c>
      <c r="D38" s="50">
        <v>81.03</v>
      </c>
      <c r="E38" s="50">
        <v>3.65</v>
      </c>
      <c r="F38" s="21">
        <f t="shared" si="0"/>
        <v>2399.4600000000005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56</v>
      </c>
      <c r="B39" s="102">
        <v>0.53</v>
      </c>
      <c r="C39" s="103">
        <v>0</v>
      </c>
      <c r="D39" s="103">
        <v>0</v>
      </c>
      <c r="E39" s="104">
        <v>0</v>
      </c>
      <c r="F39" s="65">
        <f t="shared" si="0"/>
        <v>0.53</v>
      </c>
      <c r="G39" s="29">
        <f t="shared" si="1"/>
        <v>2.7857142857142856</v>
      </c>
      <c r="H39" s="29">
        <f>F39/$F$76</f>
        <v>1.6119520465556083E-5</v>
      </c>
      <c r="I39" s="30">
        <f>F39-F40</f>
        <v>0.39</v>
      </c>
    </row>
    <row r="40" spans="1:35" ht="24.95" customHeight="1" thickBot="1" x14ac:dyDescent="0.4">
      <c r="A40" s="31" t="s">
        <v>16</v>
      </c>
      <c r="B40" s="105">
        <v>0.14000000000000001</v>
      </c>
      <c r="C40" s="106">
        <v>0</v>
      </c>
      <c r="D40" s="106">
        <v>0</v>
      </c>
      <c r="E40" s="107">
        <v>0</v>
      </c>
      <c r="F40" s="21">
        <f t="shared" si="0"/>
        <v>0.14000000000000001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74.91</v>
      </c>
      <c r="C41" s="109">
        <v>399.09</v>
      </c>
      <c r="D41" s="109">
        <v>194.02</v>
      </c>
      <c r="E41" s="110">
        <v>7.49</v>
      </c>
      <c r="F41" s="40">
        <f>B41+C41+D41+E41</f>
        <v>675.51</v>
      </c>
      <c r="G41" s="29">
        <f t="shared" si="1"/>
        <v>-0.35182981826555876</v>
      </c>
      <c r="H41" s="29">
        <f>F41/$F$76</f>
        <v>2.0545089188090167E-2</v>
      </c>
      <c r="I41" s="30">
        <f>F41-F42</f>
        <v>-366.67000000000007</v>
      </c>
    </row>
    <row r="42" spans="1:35" ht="24.95" customHeight="1" thickBot="1" x14ac:dyDescent="0.4">
      <c r="A42" s="31" t="s">
        <v>16</v>
      </c>
      <c r="B42" s="105">
        <v>46.76</v>
      </c>
      <c r="C42" s="106">
        <v>436</v>
      </c>
      <c r="D42" s="106">
        <v>522.34</v>
      </c>
      <c r="E42" s="111">
        <v>37.08</v>
      </c>
      <c r="F42" s="20">
        <f>B42+C42+D42+E42</f>
        <v>1042.18</v>
      </c>
      <c r="G42" s="51"/>
      <c r="H42" s="37"/>
      <c r="I42" s="38"/>
    </row>
    <row r="43" spans="1:35" ht="24.95" customHeight="1" thickBot="1" x14ac:dyDescent="0.4">
      <c r="A43" s="25" t="s">
        <v>57</v>
      </c>
      <c r="B43" s="108">
        <v>114.71</v>
      </c>
      <c r="C43" s="109">
        <v>90.37</v>
      </c>
      <c r="D43" s="109">
        <v>0</v>
      </c>
      <c r="E43" s="110">
        <v>0.41</v>
      </c>
      <c r="F43" s="28">
        <f>B43+C43+D43+E43</f>
        <v>205.48999999999998</v>
      </c>
      <c r="G43" s="97">
        <f t="shared" ref="G43" si="3">(F43-F44)/F44</f>
        <v>-0.12176254380716305</v>
      </c>
      <c r="H43" s="112">
        <f>F43/$F$76</f>
        <v>6.2498118122021112E-3</v>
      </c>
      <c r="I43" s="56">
        <f>F43-F44</f>
        <v>-28.490000000000009</v>
      </c>
    </row>
    <row r="44" spans="1:35" ht="24.95" customHeight="1" thickBot="1" x14ac:dyDescent="0.4">
      <c r="A44" s="79" t="s">
        <v>16</v>
      </c>
      <c r="B44" s="113">
        <v>122.11</v>
      </c>
      <c r="C44" s="114">
        <v>109.48</v>
      </c>
      <c r="D44" s="114">
        <v>0</v>
      </c>
      <c r="E44" s="115">
        <v>2.39</v>
      </c>
      <c r="F44" s="116">
        <f>B44+C44+D44+E44</f>
        <v>233.98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185.31</v>
      </c>
      <c r="C45" s="109">
        <v>401</v>
      </c>
      <c r="D45" s="109">
        <v>0</v>
      </c>
      <c r="E45" s="110">
        <v>0.17</v>
      </c>
      <c r="F45" s="40">
        <f t="shared" ref="F45:F54" si="4">B45+C45+D45+E45</f>
        <v>586.4799999999999</v>
      </c>
      <c r="G45" s="97">
        <f t="shared" ref="G45" si="5">(F45-F46)/F46</f>
        <v>0.48977570045977564</v>
      </c>
      <c r="H45" s="97">
        <f>F45/$F$76</f>
        <v>1.783731389177232E-2</v>
      </c>
      <c r="I45" s="56">
        <f>F45-F46</f>
        <v>192.80999999999989</v>
      </c>
      <c r="J45" s="120"/>
    </row>
    <row r="46" spans="1:35" ht="24.95" customHeight="1" thickBot="1" x14ac:dyDescent="0.4">
      <c r="A46" s="31" t="s">
        <v>16</v>
      </c>
      <c r="B46" s="121">
        <v>154.80000000000001</v>
      </c>
      <c r="C46" s="114">
        <v>238.05</v>
      </c>
      <c r="D46" s="114">
        <v>0</v>
      </c>
      <c r="E46" s="111">
        <v>0.82</v>
      </c>
      <c r="F46" s="21">
        <f t="shared" si="4"/>
        <v>393.67</v>
      </c>
      <c r="G46" s="46"/>
      <c r="H46" s="46"/>
      <c r="I46" s="122"/>
    </row>
    <row r="47" spans="1:35" ht="24.95" customHeight="1" thickBot="1" x14ac:dyDescent="0.4">
      <c r="A47" s="25" t="s">
        <v>58</v>
      </c>
      <c r="B47" s="119">
        <v>0.72</v>
      </c>
      <c r="C47" s="109">
        <v>0.01</v>
      </c>
      <c r="D47" s="109">
        <v>0</v>
      </c>
      <c r="E47" s="119">
        <v>0.01</v>
      </c>
      <c r="F47" s="123">
        <f t="shared" si="4"/>
        <v>0.74</v>
      </c>
      <c r="G47" s="97">
        <f t="shared" ref="G47" si="6">(F47-F48)/F48</f>
        <v>-0.10843373493975912</v>
      </c>
      <c r="H47" s="97">
        <f>F47/$F$76</f>
        <v>2.2506500272663208E-5</v>
      </c>
      <c r="I47" s="56">
        <f>F47-F48</f>
        <v>-9.000000000000008E-2</v>
      </c>
    </row>
    <row r="48" spans="1:35" ht="24.95" customHeight="1" thickBot="1" x14ac:dyDescent="0.4">
      <c r="A48" s="31" t="s">
        <v>16</v>
      </c>
      <c r="B48" s="121">
        <v>0.42</v>
      </c>
      <c r="C48" s="106">
        <v>0.01</v>
      </c>
      <c r="D48" s="106">
        <v>0</v>
      </c>
      <c r="E48" s="111">
        <v>0.4</v>
      </c>
      <c r="F48" s="20">
        <f t="shared" si="4"/>
        <v>0.83000000000000007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163.88</v>
      </c>
      <c r="C49" s="109">
        <v>412.34</v>
      </c>
      <c r="D49" s="109">
        <v>0</v>
      </c>
      <c r="E49" s="125">
        <v>43.71</v>
      </c>
      <c r="F49" s="28">
        <f t="shared" si="4"/>
        <v>619.93000000000006</v>
      </c>
      <c r="G49" s="126">
        <f t="shared" ref="G49" si="7">(F49-F50)/F50</f>
        <v>2.918568938324901E-2</v>
      </c>
      <c r="H49" s="101">
        <f>F49/$F$76</f>
        <v>1.8854668532475818E-2</v>
      </c>
      <c r="I49" s="56">
        <f>F49-F50</f>
        <v>17.580000000000041</v>
      </c>
    </row>
    <row r="50" spans="1:9" ht="24.95" customHeight="1" thickBot="1" x14ac:dyDescent="0.4">
      <c r="A50" s="31" t="s">
        <v>16</v>
      </c>
      <c r="B50" s="127">
        <v>88.5</v>
      </c>
      <c r="C50" s="127">
        <v>385.36</v>
      </c>
      <c r="D50" s="127">
        <v>0</v>
      </c>
      <c r="E50" s="127">
        <v>128.49</v>
      </c>
      <c r="F50" s="20">
        <f t="shared" si="4"/>
        <v>602.35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736.71</v>
      </c>
      <c r="C51" s="103">
        <v>1665.89</v>
      </c>
      <c r="D51" s="103">
        <v>1309.8800000000001</v>
      </c>
      <c r="E51" s="125">
        <v>0.63</v>
      </c>
      <c r="F51" s="28">
        <f t="shared" si="4"/>
        <v>3713.1100000000006</v>
      </c>
      <c r="G51" s="97">
        <f t="shared" ref="G51" si="8">(F51-F52)/F52</f>
        <v>0.32852578437230567</v>
      </c>
      <c r="H51" s="101">
        <f>F51/$F$76</f>
        <v>0.1129312313884169</v>
      </c>
      <c r="I51" s="56">
        <f>F51-F52</f>
        <v>918.20000000000073</v>
      </c>
    </row>
    <row r="52" spans="1:9" ht="24.95" customHeight="1" thickBot="1" x14ac:dyDescent="0.4">
      <c r="A52" s="31" t="s">
        <v>16</v>
      </c>
      <c r="B52" s="129">
        <v>643.36</v>
      </c>
      <c r="C52" s="130">
        <v>2146.1</v>
      </c>
      <c r="D52" s="130">
        <v>0</v>
      </c>
      <c r="E52" s="131">
        <v>5.45</v>
      </c>
      <c r="F52" s="20">
        <f t="shared" si="4"/>
        <v>2794.91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67.45</v>
      </c>
      <c r="C53" s="83">
        <v>91.24</v>
      </c>
      <c r="D53" s="103">
        <v>0</v>
      </c>
      <c r="E53" s="125">
        <v>0.06</v>
      </c>
      <c r="F53" s="28">
        <f t="shared" si="4"/>
        <v>158.75</v>
      </c>
      <c r="G53" s="97">
        <f t="shared" ref="G53" si="9">(F53-F54)/F54</f>
        <v>0.6443961052413506</v>
      </c>
      <c r="H53" s="101">
        <f>F53/$F$76</f>
        <v>4.8282525922774119E-3</v>
      </c>
      <c r="I53" s="56">
        <f>F53-F54</f>
        <v>62.209999999999994</v>
      </c>
    </row>
    <row r="54" spans="1:9" ht="24.95" customHeight="1" thickBot="1" x14ac:dyDescent="0.4">
      <c r="A54" s="31" t="s">
        <v>16</v>
      </c>
      <c r="B54" s="127">
        <v>57.49</v>
      </c>
      <c r="C54" s="114">
        <v>38.82</v>
      </c>
      <c r="D54" s="127">
        <v>0</v>
      </c>
      <c r="E54" s="127">
        <v>0.23</v>
      </c>
      <c r="F54" s="20">
        <f t="shared" si="4"/>
        <v>96.54</v>
      </c>
      <c r="G54" s="46"/>
      <c r="H54" s="37"/>
      <c r="I54" s="38"/>
    </row>
    <row r="55" spans="1:9" ht="24.95" customHeight="1" x14ac:dyDescent="0.35">
      <c r="A55" s="132" t="s">
        <v>62</v>
      </c>
      <c r="B55" s="133">
        <f>SUM(B5,B7,B9,B11,B13,B15,B17,B19,B21,B23,B25,B27,B29,B31,B33,B35,B37,B39,B41,B43,B45,B47,B49,B51,B53)</f>
        <v>6654.8</v>
      </c>
      <c r="C55" s="133">
        <f t="shared" ref="C55:F55" si="10">SUM(C5,C7,C9,C11,C13,C15,C17,C19,C21,C23,C25,C27,C29,C31,C33,C35,C37,C39,C41,C43,C45,C47,C49,C51,C53)</f>
        <v>15146.400000000001</v>
      </c>
      <c r="D55" s="133">
        <f t="shared" si="10"/>
        <v>2040.45</v>
      </c>
      <c r="E55" s="133">
        <f t="shared" si="10"/>
        <v>112.88</v>
      </c>
      <c r="F55" s="133">
        <f t="shared" si="10"/>
        <v>23954.53</v>
      </c>
      <c r="G55" s="134">
        <f>(F55-F56)/F56</f>
        <v>9.4465337138946212E-2</v>
      </c>
      <c r="H55" s="135">
        <f>F55/$F$76</f>
        <v>0.72855761618448511</v>
      </c>
      <c r="I55" s="30">
        <f>F55-F56</f>
        <v>2067.5600000000013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5491.39</v>
      </c>
      <c r="C56" s="137">
        <f t="shared" ref="C56:F56" si="11">SUM(C6,C8,C10,C12,C14,C16,C18,C20,C22,C24,C26,C28,C30,C32,C34,C36,C38,C40,C42,C44,C46,C48,C50,C52,C54)</f>
        <v>13455.82</v>
      </c>
      <c r="D56" s="137">
        <f t="shared" si="11"/>
        <v>2455.6</v>
      </c>
      <c r="E56" s="137">
        <f t="shared" si="11"/>
        <v>484.15999999999997</v>
      </c>
      <c r="F56" s="137">
        <f t="shared" si="11"/>
        <v>21886.969999999998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0.21186074928205786</v>
      </c>
      <c r="C57" s="141">
        <f t="shared" ref="C57:F57" si="12">(C55-C56)/C56</f>
        <v>0.12563931443791621</v>
      </c>
      <c r="D57" s="141">
        <f t="shared" si="12"/>
        <v>-0.16906255090405597</v>
      </c>
      <c r="E57" s="141">
        <f t="shared" si="12"/>
        <v>-0.7668539325842697</v>
      </c>
      <c r="F57" s="141">
        <f t="shared" si="12"/>
        <v>9.4465337138946212E-2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63</v>
      </c>
      <c r="B59" s="14">
        <v>307.61</v>
      </c>
      <c r="C59" s="14">
        <v>292.62</v>
      </c>
      <c r="D59" s="14">
        <v>0</v>
      </c>
      <c r="E59" s="14">
        <v>0</v>
      </c>
      <c r="F59" s="15">
        <f t="shared" ref="F59:F68" si="13">B59+C59+D59+E59</f>
        <v>600.23</v>
      </c>
      <c r="G59" s="16">
        <f t="shared" ref="G59" si="14">(F59-F60)/F60</f>
        <v>0.85296205970425709</v>
      </c>
      <c r="H59" s="16">
        <f>F59/$F$76</f>
        <v>1.8255508998190052E-2</v>
      </c>
      <c r="I59" s="30">
        <f>F59-F60</f>
        <v>276.3</v>
      </c>
    </row>
    <row r="60" spans="1:9" ht="24.95" customHeight="1" thickBot="1" x14ac:dyDescent="0.4">
      <c r="A60" s="79" t="s">
        <v>16</v>
      </c>
      <c r="B60" s="145">
        <v>136.75</v>
      </c>
      <c r="C60" s="145">
        <v>187.18</v>
      </c>
      <c r="D60" s="145">
        <v>0</v>
      </c>
      <c r="E60" s="145">
        <v>0</v>
      </c>
      <c r="F60" s="146">
        <f t="shared" si="13"/>
        <v>323.93</v>
      </c>
      <c r="G60" s="37"/>
      <c r="H60" s="37"/>
      <c r="I60" s="38"/>
    </row>
    <row r="61" spans="1:9" ht="24.95" customHeight="1" thickBot="1" x14ac:dyDescent="0.4">
      <c r="A61" s="144" t="s">
        <v>80</v>
      </c>
      <c r="B61" s="123">
        <v>859.92</v>
      </c>
      <c r="C61" s="123">
        <v>382.77</v>
      </c>
      <c r="D61" s="123">
        <v>0</v>
      </c>
      <c r="E61" s="123">
        <v>12.63</v>
      </c>
      <c r="F61" s="15">
        <f t="shared" si="13"/>
        <v>1255.3200000000002</v>
      </c>
      <c r="G61" s="29">
        <f t="shared" ref="G61:G73" si="15">(F61-F62)/F62</f>
        <v>1.8176509234250741E-2</v>
      </c>
      <c r="H61" s="29">
        <f>F61/$F$76</f>
        <v>3.817954043551295E-2</v>
      </c>
      <c r="I61" s="30">
        <f>F61-F62</f>
        <v>22.410000000000082</v>
      </c>
    </row>
    <row r="62" spans="1:9" ht="24.95" customHeight="1" thickBot="1" x14ac:dyDescent="0.4">
      <c r="A62" s="79" t="s">
        <v>16</v>
      </c>
      <c r="B62" s="145">
        <v>554.20000000000005</v>
      </c>
      <c r="C62" s="145">
        <v>329.89</v>
      </c>
      <c r="D62" s="145">
        <v>293.94</v>
      </c>
      <c r="E62" s="145">
        <v>54.88</v>
      </c>
      <c r="F62" s="146">
        <f t="shared" si="13"/>
        <v>1232.9100000000001</v>
      </c>
      <c r="G62" s="37"/>
      <c r="H62" s="37"/>
      <c r="I62" s="38"/>
    </row>
    <row r="63" spans="1:9" ht="24.95" customHeight="1" thickBot="1" x14ac:dyDescent="0.4">
      <c r="A63" s="144" t="s">
        <v>76</v>
      </c>
      <c r="B63" s="123">
        <v>1026.26</v>
      </c>
      <c r="C63" s="123">
        <v>145.24</v>
      </c>
      <c r="D63" s="123">
        <v>0</v>
      </c>
      <c r="E63" s="123">
        <v>0.63</v>
      </c>
      <c r="F63" s="147">
        <f t="shared" si="13"/>
        <v>1172.1300000000001</v>
      </c>
      <c r="G63" s="29">
        <f t="shared" si="15"/>
        <v>3.4746682910035014E-2</v>
      </c>
      <c r="H63" s="29">
        <f>F63/$F$76</f>
        <v>3.5649384006211801E-2</v>
      </c>
      <c r="I63" s="30">
        <f>F63-F64</f>
        <v>39.360000000000355</v>
      </c>
    </row>
    <row r="64" spans="1:9" ht="24.95" customHeight="1" thickBot="1" x14ac:dyDescent="0.4">
      <c r="A64" s="79" t="s">
        <v>16</v>
      </c>
      <c r="B64" s="145">
        <v>823.67</v>
      </c>
      <c r="C64" s="145">
        <v>284.77999999999997</v>
      </c>
      <c r="D64" s="145">
        <v>2.59</v>
      </c>
      <c r="E64" s="145">
        <v>21.73</v>
      </c>
      <c r="F64" s="146">
        <f t="shared" si="13"/>
        <v>1132.7699999999998</v>
      </c>
      <c r="G64" s="37"/>
      <c r="H64" s="37"/>
      <c r="I64" s="38"/>
    </row>
    <row r="65" spans="1:9" ht="24.95" customHeight="1" thickBot="1" x14ac:dyDescent="0.4">
      <c r="A65" s="25" t="s">
        <v>66</v>
      </c>
      <c r="B65" s="123">
        <v>221.67</v>
      </c>
      <c r="C65" s="123">
        <v>166.62</v>
      </c>
      <c r="D65" s="123">
        <v>0</v>
      </c>
      <c r="E65" s="123">
        <v>0.9</v>
      </c>
      <c r="F65" s="15">
        <f t="shared" si="13"/>
        <v>389.18999999999994</v>
      </c>
      <c r="G65" s="29">
        <f t="shared" si="15"/>
        <v>0.24298169972214215</v>
      </c>
      <c r="H65" s="29">
        <f>F65/$F$76</f>
        <v>1.1836898433942963E-2</v>
      </c>
      <c r="I65" s="30">
        <f>F65-F66</f>
        <v>76.079999999999927</v>
      </c>
    </row>
    <row r="66" spans="1:9" ht="24.95" customHeight="1" thickBot="1" x14ac:dyDescent="0.4">
      <c r="A66" s="79" t="s">
        <v>16</v>
      </c>
      <c r="B66" s="148">
        <v>164.8</v>
      </c>
      <c r="C66" s="148">
        <v>147.82</v>
      </c>
      <c r="D66" s="148">
        <v>0</v>
      </c>
      <c r="E66" s="148">
        <v>0.49</v>
      </c>
      <c r="F66" s="146">
        <f t="shared" si="13"/>
        <v>313.11</v>
      </c>
      <c r="G66" s="51"/>
      <c r="H66" s="51"/>
      <c r="I66" s="38"/>
    </row>
    <row r="67" spans="1:9" ht="24.95" customHeight="1" thickBot="1" x14ac:dyDescent="0.4">
      <c r="A67" s="25" t="s">
        <v>32</v>
      </c>
      <c r="B67" s="373">
        <v>688.88</v>
      </c>
      <c r="C67" s="40">
        <v>131</v>
      </c>
      <c r="D67" s="40">
        <v>0</v>
      </c>
      <c r="E67" s="40">
        <v>1.89</v>
      </c>
      <c r="F67" s="15">
        <f t="shared" si="13"/>
        <v>821.77</v>
      </c>
      <c r="G67" s="29">
        <f>(F67-F68)/F68</f>
        <v>0.38798432591291432</v>
      </c>
      <c r="H67" s="29">
        <f>F67/F76</f>
        <v>2.4993468552792494E-2</v>
      </c>
      <c r="I67" s="30">
        <f>F67-F68</f>
        <v>229.71000000000004</v>
      </c>
    </row>
    <row r="68" spans="1:9" ht="24.95" customHeight="1" thickBot="1" x14ac:dyDescent="0.4">
      <c r="A68" s="79" t="s">
        <v>16</v>
      </c>
      <c r="B68" s="145">
        <v>447.26</v>
      </c>
      <c r="C68" s="145">
        <v>144.75</v>
      </c>
      <c r="D68" s="149">
        <v>0</v>
      </c>
      <c r="E68" s="145">
        <v>0.05</v>
      </c>
      <c r="F68" s="146">
        <f t="shared" si="13"/>
        <v>592.05999999999995</v>
      </c>
      <c r="G68" s="37"/>
      <c r="H68" s="37"/>
      <c r="I68" s="38"/>
    </row>
    <row r="69" spans="1:9" ht="24.95" customHeight="1" thickBot="1" x14ac:dyDescent="0.4">
      <c r="A69" s="25" t="s">
        <v>73</v>
      </c>
      <c r="B69" s="123">
        <v>-0.01</v>
      </c>
      <c r="C69" s="123">
        <v>0</v>
      </c>
      <c r="D69" s="123">
        <v>0</v>
      </c>
      <c r="E69" s="123">
        <v>0</v>
      </c>
      <c r="F69" s="44">
        <f t="shared" ref="F69:F72" si="16">B69+C69+D69+E69</f>
        <v>-0.01</v>
      </c>
      <c r="G69" s="151">
        <f t="shared" si="15"/>
        <v>-1.0016103059581321</v>
      </c>
      <c r="H69" s="151">
        <f>F69/$F$76</f>
        <v>-3.0414189557652987E-7</v>
      </c>
      <c r="I69" s="152">
        <f>F69-F70</f>
        <v>-6.22</v>
      </c>
    </row>
    <row r="70" spans="1:9" ht="24.95" customHeight="1" thickBot="1" x14ac:dyDescent="0.4">
      <c r="A70" s="79" t="s">
        <v>16</v>
      </c>
      <c r="B70" s="145">
        <v>6.18</v>
      </c>
      <c r="C70" s="145">
        <v>0.03</v>
      </c>
      <c r="D70" s="145">
        <v>0</v>
      </c>
      <c r="E70" s="145">
        <v>0</v>
      </c>
      <c r="F70" s="94">
        <f t="shared" si="16"/>
        <v>6.21</v>
      </c>
      <c r="G70" s="37"/>
      <c r="H70" s="37"/>
      <c r="I70" s="38"/>
    </row>
    <row r="71" spans="1:9" ht="24.95" customHeight="1" thickBot="1" x14ac:dyDescent="0.4">
      <c r="A71" s="150" t="s">
        <v>60</v>
      </c>
      <c r="B71" s="123">
        <v>4150.28</v>
      </c>
      <c r="C71" s="123">
        <v>535.35</v>
      </c>
      <c r="D71" s="123">
        <v>0</v>
      </c>
      <c r="E71" s="123">
        <v>0.6</v>
      </c>
      <c r="F71" s="40">
        <f t="shared" si="16"/>
        <v>4686.2300000000005</v>
      </c>
      <c r="G71" s="29">
        <f t="shared" si="15"/>
        <v>0.45685302858848253</v>
      </c>
      <c r="H71" s="29">
        <f>F71/$F$76</f>
        <v>0.14252788753076018</v>
      </c>
      <c r="I71" s="30">
        <f>F71-F72</f>
        <v>1469.5500000000002</v>
      </c>
    </row>
    <row r="72" spans="1:9" ht="24.95" customHeight="1" thickBot="1" x14ac:dyDescent="0.4">
      <c r="A72" s="79" t="s">
        <v>33</v>
      </c>
      <c r="B72" s="145">
        <v>2784.23</v>
      </c>
      <c r="C72" s="145">
        <v>421.77</v>
      </c>
      <c r="D72" s="145">
        <v>2.0099999999999998</v>
      </c>
      <c r="E72" s="145">
        <v>8.67</v>
      </c>
      <c r="F72" s="94">
        <f t="shared" si="16"/>
        <v>3216.6800000000003</v>
      </c>
      <c r="G72" s="37"/>
      <c r="H72" s="37"/>
      <c r="I72" s="38"/>
    </row>
    <row r="73" spans="1:9" ht="24.95" customHeight="1" x14ac:dyDescent="0.35">
      <c r="A73" s="153" t="s">
        <v>34</v>
      </c>
      <c r="B73" s="154">
        <f t="shared" ref="B73:F74" si="17">SUM(B59,B61,B63,B65,B67,B69,B71)</f>
        <v>7254.61</v>
      </c>
      <c r="C73" s="154">
        <f t="shared" si="17"/>
        <v>1653.6</v>
      </c>
      <c r="D73" s="154">
        <f t="shared" si="17"/>
        <v>0</v>
      </c>
      <c r="E73" s="154">
        <f t="shared" si="17"/>
        <v>16.650000000000002</v>
      </c>
      <c r="F73" s="154">
        <f t="shared" si="17"/>
        <v>8924.86</v>
      </c>
      <c r="G73" s="135">
        <f t="shared" si="15"/>
        <v>0.30907773476862338</v>
      </c>
      <c r="H73" s="135">
        <f>F73/$F$76</f>
        <v>0.27144238381551483</v>
      </c>
      <c r="I73" s="30">
        <f>F73-F74</f>
        <v>2107.1900000000005</v>
      </c>
    </row>
    <row r="74" spans="1:9" ht="24.95" customHeight="1" x14ac:dyDescent="0.35">
      <c r="A74" s="31" t="s">
        <v>26</v>
      </c>
      <c r="B74" s="137">
        <f t="shared" si="17"/>
        <v>4917.09</v>
      </c>
      <c r="C74" s="137">
        <f t="shared" si="17"/>
        <v>1516.2199999999998</v>
      </c>
      <c r="D74" s="137">
        <f>SUM(D60,D62,D64,D66,D68,D70,D72)</f>
        <v>298.53999999999996</v>
      </c>
      <c r="E74" s="137">
        <f t="shared" si="17"/>
        <v>85.82</v>
      </c>
      <c r="F74" s="137">
        <f t="shared" si="17"/>
        <v>6817.67</v>
      </c>
      <c r="G74" s="155"/>
      <c r="H74" s="155"/>
      <c r="I74" s="156"/>
    </row>
    <row r="75" spans="1:9" ht="24.95" customHeight="1" x14ac:dyDescent="0.35">
      <c r="A75" s="140" t="s">
        <v>27</v>
      </c>
      <c r="B75" s="141">
        <f t="shared" ref="B75:F75" si="18">(B73-B74)/B74</f>
        <v>0.47538686499535282</v>
      </c>
      <c r="C75" s="141">
        <f t="shared" si="18"/>
        <v>9.0606904011291317E-2</v>
      </c>
      <c r="D75" s="141">
        <f t="shared" si="18"/>
        <v>-1</v>
      </c>
      <c r="E75" s="141">
        <f t="shared" si="18"/>
        <v>-0.80598927988813784</v>
      </c>
      <c r="F75" s="141">
        <f t="shared" si="18"/>
        <v>0.30907773476862338</v>
      </c>
      <c r="G75" s="138"/>
      <c r="H75" s="138"/>
      <c r="I75" s="139"/>
    </row>
    <row r="76" spans="1:9" ht="24.95" customHeight="1" x14ac:dyDescent="0.35">
      <c r="A76" s="18" t="s">
        <v>39</v>
      </c>
      <c r="B76" s="30">
        <f>B73+B55</f>
        <v>13909.41</v>
      </c>
      <c r="C76" s="30">
        <f t="shared" ref="C76:F76" si="19">C73+C55</f>
        <v>16800</v>
      </c>
      <c r="D76" s="30">
        <f t="shared" si="19"/>
        <v>2040.45</v>
      </c>
      <c r="E76" s="30">
        <f t="shared" si="19"/>
        <v>129.53</v>
      </c>
      <c r="F76" s="30">
        <f t="shared" si="19"/>
        <v>32879.39</v>
      </c>
      <c r="G76" s="157">
        <f t="shared" ref="G76" si="20">(F76-F77)/F77</f>
        <v>0.14543815912688682</v>
      </c>
      <c r="H76" s="157">
        <f>F76/$F$76</f>
        <v>1</v>
      </c>
      <c r="I76" s="30">
        <f>F76-F77</f>
        <v>4174.75</v>
      </c>
    </row>
    <row r="77" spans="1:9" ht="24.95" customHeight="1" x14ac:dyDescent="0.35">
      <c r="A77" s="31" t="s">
        <v>26</v>
      </c>
      <c r="B77" s="156">
        <f>B56+B74</f>
        <v>10408.48</v>
      </c>
      <c r="C77" s="156">
        <f t="shared" ref="C77:F77" si="21">C56+C74</f>
        <v>14972.039999999999</v>
      </c>
      <c r="D77" s="156">
        <f t="shared" si="21"/>
        <v>2754.14</v>
      </c>
      <c r="E77" s="156">
        <f t="shared" si="21"/>
        <v>569.98</v>
      </c>
      <c r="F77" s="156">
        <f t="shared" si="21"/>
        <v>28704.639999999999</v>
      </c>
      <c r="G77" s="138"/>
      <c r="H77" s="138"/>
      <c r="I77" s="139"/>
    </row>
    <row r="78" spans="1:9" ht="24.95" customHeight="1" x14ac:dyDescent="0.35">
      <c r="A78" s="158" t="s">
        <v>27</v>
      </c>
      <c r="B78" s="157">
        <f>(B76-B77)/B77</f>
        <v>0.33635362704256533</v>
      </c>
      <c r="C78" s="157">
        <f t="shared" ref="C78:E78" si="22">(C76-C77)/C77</f>
        <v>0.1220915787027019</v>
      </c>
      <c r="D78" s="157">
        <f t="shared" si="22"/>
        <v>-0.2591335226241222</v>
      </c>
      <c r="E78" s="157">
        <f t="shared" si="22"/>
        <v>-0.77274641215481255</v>
      </c>
      <c r="F78" s="157">
        <f>(F76-F77)/F77</f>
        <v>0.14543815912688682</v>
      </c>
      <c r="G78" s="138"/>
      <c r="H78" s="138"/>
      <c r="I78" s="139"/>
    </row>
    <row r="79" spans="1:9" ht="24.95" customHeight="1" x14ac:dyDescent="0.35">
      <c r="A79" s="159" t="s">
        <v>40</v>
      </c>
      <c r="B79" s="157">
        <f>B76/$F$76</f>
        <v>0.42304343237511399</v>
      </c>
      <c r="C79" s="157">
        <f t="shared" ref="C79:F79" si="23">C76/$F$76</f>
        <v>0.51095838456857012</v>
      </c>
      <c r="D79" s="157">
        <f t="shared" si="23"/>
        <v>6.2058633082913039E-2</v>
      </c>
      <c r="E79" s="157">
        <f t="shared" si="23"/>
        <v>3.9395499734027912E-3</v>
      </c>
      <c r="F79" s="157">
        <f t="shared" si="23"/>
        <v>1</v>
      </c>
      <c r="G79" s="138"/>
      <c r="H79" s="138"/>
      <c r="I79" s="139"/>
    </row>
    <row r="80" spans="1:9" ht="24.95" customHeight="1" x14ac:dyDescent="0.35">
      <c r="A80" s="31" t="s">
        <v>41</v>
      </c>
      <c r="B80" s="155">
        <f>B77/$F$77</f>
        <v>0.36260618492341307</v>
      </c>
      <c r="C80" s="155">
        <f>C77/$F$77</f>
        <v>0.52158954092439413</v>
      </c>
      <c r="D80" s="155">
        <f>D77/$F$77</f>
        <v>9.5947554123653869E-2</v>
      </c>
      <c r="E80" s="155">
        <f>E77/$F$77</f>
        <v>1.985672002853894E-2</v>
      </c>
      <c r="F80" s="155">
        <f>F77/$F$77</f>
        <v>1</v>
      </c>
      <c r="G80" s="138"/>
      <c r="H80" s="138"/>
      <c r="I80" s="139"/>
    </row>
    <row r="81" spans="1:1" s="406" customFormat="1" ht="24.95" customHeight="1" x14ac:dyDescent="0.25">
      <c r="A81" s="406" t="s">
        <v>42</v>
      </c>
    </row>
    <row r="82" spans="1:1" s="406" customFormat="1" ht="24.95" customHeight="1" x14ac:dyDescent="0.25">
      <c r="A82" s="406" t="s">
        <v>75</v>
      </c>
    </row>
    <row r="83" spans="1:1" ht="24.95" customHeight="1" x14ac:dyDescent="0.35">
      <c r="A83" s="406" t="s">
        <v>78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A4" sqref="A4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4" t="s">
        <v>81</v>
      </c>
      <c r="B1" s="414"/>
      <c r="C1" s="414"/>
      <c r="D1" s="414"/>
      <c r="E1" s="414"/>
      <c r="F1" s="414"/>
      <c r="G1" s="414"/>
      <c r="H1" s="414"/>
    </row>
    <row r="2" spans="1:8" ht="18" customHeight="1" x14ac:dyDescent="0.35">
      <c r="A2" s="415"/>
      <c r="B2" s="415"/>
      <c r="C2" s="415"/>
      <c r="D2" s="415"/>
      <c r="E2" s="415"/>
      <c r="F2" s="415"/>
      <c r="G2" s="415"/>
      <c r="H2" s="415"/>
    </row>
    <row r="3" spans="1:8" ht="21.75" thickBot="1" x14ac:dyDescent="0.4">
      <c r="A3" s="416"/>
      <c r="B3" s="416"/>
      <c r="C3" s="416"/>
      <c r="D3" s="416"/>
      <c r="E3" s="416"/>
      <c r="F3" s="416"/>
      <c r="G3" s="416"/>
      <c r="H3" s="416"/>
    </row>
    <row r="4" spans="1:8" ht="63.75" thickBot="1" x14ac:dyDescent="0.4">
      <c r="A4" s="162" t="s">
        <v>0</v>
      </c>
      <c r="B4" s="342" t="s">
        <v>44</v>
      </c>
      <c r="C4" s="342" t="s">
        <v>43</v>
      </c>
      <c r="D4" s="342" t="s">
        <v>50</v>
      </c>
      <c r="E4" s="342" t="s">
        <v>68</v>
      </c>
      <c r="F4" s="343" t="s">
        <v>13</v>
      </c>
      <c r="G4" s="344" t="s">
        <v>14</v>
      </c>
      <c r="H4" s="345" t="s">
        <v>15</v>
      </c>
    </row>
    <row r="5" spans="1:8" x14ac:dyDescent="0.35">
      <c r="A5" s="346"/>
      <c r="B5" s="347"/>
      <c r="C5" s="347"/>
      <c r="D5" s="347"/>
      <c r="E5" s="347"/>
      <c r="F5" s="347"/>
      <c r="G5" s="347"/>
      <c r="H5" s="348"/>
    </row>
    <row r="6" spans="1:8" x14ac:dyDescent="0.35">
      <c r="A6" s="159" t="s">
        <v>59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1764.72</v>
      </c>
      <c r="C7" s="14">
        <v>9.0500000000000007</v>
      </c>
      <c r="D7" s="14">
        <v>299.10000000000002</v>
      </c>
      <c r="E7" s="15">
        <f>B7+C7+D7</f>
        <v>2072.87</v>
      </c>
      <c r="F7" s="16">
        <f>(E7-E8)/E8</f>
        <v>-8.0489903829092518E-2</v>
      </c>
      <c r="G7" s="349">
        <f>E7/$E$66</f>
        <v>9.124503359066663E-2</v>
      </c>
      <c r="H7" s="30">
        <f>E7-E8</f>
        <v>-181.44999999999982</v>
      </c>
    </row>
    <row r="8" spans="1:8" ht="21.75" thickBot="1" x14ac:dyDescent="0.4">
      <c r="A8" s="31" t="s">
        <v>16</v>
      </c>
      <c r="B8" s="145">
        <v>1850.37</v>
      </c>
      <c r="C8" s="145">
        <v>6.95</v>
      </c>
      <c r="D8" s="145">
        <v>397</v>
      </c>
      <c r="E8" s="94">
        <f t="shared" ref="E8:E53" si="0">B8+C8+D8</f>
        <v>2254.3199999999997</v>
      </c>
      <c r="F8" s="46"/>
      <c r="G8" s="51"/>
      <c r="H8" s="38"/>
    </row>
    <row r="9" spans="1:8" ht="21.75" thickBot="1" x14ac:dyDescent="0.4">
      <c r="A9" s="25" t="s">
        <v>23</v>
      </c>
      <c r="B9" s="123">
        <v>691.77</v>
      </c>
      <c r="C9" s="123">
        <v>1.32</v>
      </c>
      <c r="D9" s="123">
        <v>17.940000000000001</v>
      </c>
      <c r="E9" s="40">
        <f t="shared" si="0"/>
        <v>711.03000000000009</v>
      </c>
      <c r="F9" s="29">
        <f t="shared" ref="F9:F39" si="1">(E9-E10)/E10</f>
        <v>0.15064569375667544</v>
      </c>
      <c r="G9" s="29">
        <f>E9/$E$66</f>
        <v>3.1298613146975789E-2</v>
      </c>
      <c r="H9" s="56">
        <f>E9-E10</f>
        <v>93.090000000000032</v>
      </c>
    </row>
    <row r="10" spans="1:8" ht="21.75" thickBot="1" x14ac:dyDescent="0.4">
      <c r="A10" s="31" t="s">
        <v>16</v>
      </c>
      <c r="B10" s="145">
        <v>602.99</v>
      </c>
      <c r="C10" s="145">
        <v>1.69</v>
      </c>
      <c r="D10" s="145">
        <v>13.26</v>
      </c>
      <c r="E10" s="350">
        <f t="shared" si="0"/>
        <v>617.94000000000005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15</v>
      </c>
      <c r="E11" s="28">
        <f t="shared" si="0"/>
        <v>15</v>
      </c>
      <c r="F11" s="48">
        <f>(E11-E12)/E12</f>
        <v>-0.36601859678782755</v>
      </c>
      <c r="G11" s="29">
        <f>E11/$E$66</f>
        <v>6.6028043430605852E-4</v>
      </c>
      <c r="H11" s="351">
        <f>E11-E12</f>
        <v>-8.66</v>
      </c>
    </row>
    <row r="12" spans="1:8" ht="26.25" customHeight="1" thickBot="1" x14ac:dyDescent="0.4">
      <c r="A12" s="31" t="s">
        <v>16</v>
      </c>
      <c r="B12" s="145">
        <v>5.23</v>
      </c>
      <c r="C12" s="145">
        <v>0</v>
      </c>
      <c r="D12" s="145">
        <v>18.43</v>
      </c>
      <c r="E12" s="94">
        <f t="shared" si="0"/>
        <v>23.66</v>
      </c>
      <c r="F12" s="37"/>
      <c r="G12" s="37"/>
      <c r="H12" s="352"/>
    </row>
    <row r="13" spans="1:8" ht="21.75" thickBot="1" x14ac:dyDescent="0.4">
      <c r="A13" s="25" t="s">
        <v>70</v>
      </c>
      <c r="B13" s="123">
        <v>0</v>
      </c>
      <c r="C13" s="123">
        <v>0</v>
      </c>
      <c r="D13" s="123">
        <v>0.21</v>
      </c>
      <c r="E13" s="123">
        <f t="shared" si="0"/>
        <v>0.21</v>
      </c>
      <c r="F13" s="353">
        <f>(E13-E14)/E14</f>
        <v>3.1999999999999993</v>
      </c>
      <c r="G13" s="353">
        <f>E13/E66</f>
        <v>9.2439260802848194E-6</v>
      </c>
      <c r="H13" s="354">
        <f>E13-E14</f>
        <v>0.15999999999999998</v>
      </c>
    </row>
    <row r="14" spans="1:8" ht="21.75" thickBot="1" x14ac:dyDescent="0.4">
      <c r="A14" s="217" t="s">
        <v>16</v>
      </c>
      <c r="B14" s="148">
        <v>0</v>
      </c>
      <c r="C14" s="148">
        <v>0</v>
      </c>
      <c r="D14" s="148">
        <v>0.05</v>
      </c>
      <c r="E14" s="148">
        <f t="shared" si="0"/>
        <v>0.05</v>
      </c>
      <c r="F14" s="51"/>
      <c r="G14" s="51"/>
      <c r="H14" s="355"/>
    </row>
    <row r="15" spans="1:8" ht="21.75" thickBot="1" x14ac:dyDescent="0.4">
      <c r="A15" s="150" t="s">
        <v>21</v>
      </c>
      <c r="B15" s="40">
        <v>567.61</v>
      </c>
      <c r="C15" s="40">
        <v>0</v>
      </c>
      <c r="D15" s="40">
        <v>98.73</v>
      </c>
      <c r="E15" s="40">
        <f>B15+C15+D15</f>
        <v>666.34</v>
      </c>
      <c r="F15" s="349">
        <f>(E15-E16)/E16</f>
        <v>0.29110637473357875</v>
      </c>
      <c r="G15" s="349">
        <f>E15/E66</f>
        <v>2.9331417639699937E-2</v>
      </c>
      <c r="H15" s="356">
        <f>E15-E16</f>
        <v>150.24</v>
      </c>
    </row>
    <row r="16" spans="1:8" ht="21.75" thickBot="1" x14ac:dyDescent="0.4">
      <c r="A16" s="31" t="s">
        <v>16</v>
      </c>
      <c r="B16" s="94">
        <v>417.68</v>
      </c>
      <c r="C16" s="21">
        <v>0</v>
      </c>
      <c r="D16" s="21">
        <v>98.42</v>
      </c>
      <c r="E16" s="21">
        <f>B16+C16+D16</f>
        <v>516.1</v>
      </c>
      <c r="F16" s="37"/>
      <c r="G16" s="37"/>
      <c r="H16" s="352"/>
    </row>
    <row r="17" spans="1:8" ht="21.75" thickBot="1" x14ac:dyDescent="0.4">
      <c r="A17" s="25" t="s">
        <v>74</v>
      </c>
      <c r="B17" s="123">
        <v>0</v>
      </c>
      <c r="C17" s="123">
        <v>0</v>
      </c>
      <c r="D17" s="123">
        <v>1.03</v>
      </c>
      <c r="E17" s="357">
        <f t="shared" si="0"/>
        <v>1.03</v>
      </c>
      <c r="F17" s="135">
        <f t="shared" si="1"/>
        <v>-0.71934604904632149</v>
      </c>
      <c r="G17" s="135">
        <f>E17/$E$66</f>
        <v>4.5339256489016021E-5</v>
      </c>
      <c r="H17" s="152">
        <f>E17-E18</f>
        <v>-2.6399999999999997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3.67</v>
      </c>
      <c r="E18" s="358">
        <f t="shared" si="0"/>
        <v>3.67</v>
      </c>
      <c r="F18" s="117"/>
      <c r="G18" s="117"/>
      <c r="H18" s="359"/>
    </row>
    <row r="19" spans="1:8" ht="21.75" thickBot="1" x14ac:dyDescent="0.4">
      <c r="A19" s="25" t="s">
        <v>72</v>
      </c>
      <c r="B19" s="95">
        <v>1735.11</v>
      </c>
      <c r="C19" s="95">
        <v>25.04</v>
      </c>
      <c r="D19" s="95">
        <v>111.4</v>
      </c>
      <c r="E19" s="360">
        <f t="shared" si="0"/>
        <v>1871.55</v>
      </c>
      <c r="F19" s="361">
        <f t="shared" ref="F19" si="2">(E19-E20)/E20</f>
        <v>0.12224094406034704</v>
      </c>
      <c r="G19" s="361">
        <f>E19/$E$66</f>
        <v>8.2383189788366923E-2</v>
      </c>
      <c r="H19" s="362">
        <f>E19-E20</f>
        <v>203.86000000000013</v>
      </c>
    </row>
    <row r="20" spans="1:8" ht="21.75" thickBot="1" x14ac:dyDescent="0.4">
      <c r="A20" s="31" t="s">
        <v>16</v>
      </c>
      <c r="B20" s="363">
        <v>1550.84</v>
      </c>
      <c r="C20" s="145">
        <v>25.79</v>
      </c>
      <c r="D20" s="145">
        <v>91.06</v>
      </c>
      <c r="E20" s="364">
        <f t="shared" si="0"/>
        <v>1667.6899999999998</v>
      </c>
      <c r="F20" s="365"/>
      <c r="G20" s="365"/>
      <c r="H20" s="366"/>
    </row>
    <row r="21" spans="1:8" ht="21.75" thickBot="1" x14ac:dyDescent="0.4">
      <c r="A21" s="25" t="s">
        <v>53</v>
      </c>
      <c r="B21" s="40">
        <v>32.450000000000003</v>
      </c>
      <c r="C21" s="40">
        <v>24.37</v>
      </c>
      <c r="D21" s="123">
        <v>135.11000000000001</v>
      </c>
      <c r="E21" s="40">
        <f t="shared" si="0"/>
        <v>191.93</v>
      </c>
      <c r="F21" s="29">
        <f t="shared" si="1"/>
        <v>-0.34230004797477892</v>
      </c>
      <c r="G21" s="29">
        <f>E21/$E$66</f>
        <v>8.4485082504241211E-3</v>
      </c>
      <c r="H21" s="367">
        <f>E21-E22</f>
        <v>-99.889999999999986</v>
      </c>
    </row>
    <row r="22" spans="1:8" ht="21.75" thickBot="1" x14ac:dyDescent="0.4">
      <c r="A22" s="31" t="s">
        <v>16</v>
      </c>
      <c r="B22" s="145">
        <v>68.989999999999995</v>
      </c>
      <c r="C22" s="145">
        <v>32.229999999999997</v>
      </c>
      <c r="D22" s="368">
        <v>190.6</v>
      </c>
      <c r="E22" s="94">
        <f t="shared" si="0"/>
        <v>291.82</v>
      </c>
      <c r="F22" s="37"/>
      <c r="G22" s="37"/>
      <c r="H22" s="369"/>
    </row>
    <row r="23" spans="1:8" ht="21.75" thickBot="1" x14ac:dyDescent="0.4">
      <c r="A23" s="25" t="s">
        <v>54</v>
      </c>
      <c r="B23" s="100">
        <v>1052.1600000000001</v>
      </c>
      <c r="C23" s="123">
        <v>31.25</v>
      </c>
      <c r="D23" s="123">
        <v>113.45</v>
      </c>
      <c r="E23" s="40">
        <f t="shared" si="0"/>
        <v>1196.8600000000001</v>
      </c>
      <c r="F23" s="29">
        <f t="shared" si="1"/>
        <v>-0.1609461316283895</v>
      </c>
      <c r="G23" s="29">
        <f>E23/$E$66</f>
        <v>5.2684216040236619E-2</v>
      </c>
      <c r="H23" s="367">
        <f>E23-E24</f>
        <v>-229.57999999999993</v>
      </c>
    </row>
    <row r="24" spans="1:8" ht="21.75" thickBot="1" x14ac:dyDescent="0.4">
      <c r="A24" s="31" t="s">
        <v>16</v>
      </c>
      <c r="B24" s="370">
        <v>1287.05</v>
      </c>
      <c r="C24" s="145">
        <v>47.27</v>
      </c>
      <c r="D24" s="145">
        <v>92.12</v>
      </c>
      <c r="E24" s="94">
        <f t="shared" si="0"/>
        <v>1426.44</v>
      </c>
      <c r="F24" s="37"/>
      <c r="G24" s="37"/>
      <c r="H24" s="369"/>
    </row>
    <row r="25" spans="1:8" ht="21.75" thickBot="1" x14ac:dyDescent="0.4">
      <c r="A25" s="25" t="s">
        <v>52</v>
      </c>
      <c r="B25" s="128">
        <v>0</v>
      </c>
      <c r="C25" s="83">
        <v>0</v>
      </c>
      <c r="D25" s="83">
        <v>5.84</v>
      </c>
      <c r="E25" s="40">
        <f t="shared" si="0"/>
        <v>5.84</v>
      </c>
      <c r="F25" s="29">
        <f t="shared" si="1"/>
        <v>-0.23859191655801826</v>
      </c>
      <c r="G25" s="29">
        <f>E25/$E$66</f>
        <v>2.5706918242315879E-4</v>
      </c>
      <c r="H25" s="367">
        <f>E25-E26</f>
        <v>-1.83</v>
      </c>
    </row>
    <row r="26" spans="1:8" ht="21.75" thickBot="1" x14ac:dyDescent="0.4">
      <c r="A26" s="31" t="s">
        <v>16</v>
      </c>
      <c r="B26" s="371">
        <v>0</v>
      </c>
      <c r="C26" s="85">
        <v>0</v>
      </c>
      <c r="D26" s="85">
        <v>7.67</v>
      </c>
      <c r="E26" s="94">
        <f t="shared" si="0"/>
        <v>7.67</v>
      </c>
      <c r="F26" s="37"/>
      <c r="G26" s="37"/>
      <c r="H26" s="369"/>
    </row>
    <row r="27" spans="1:8" ht="21.75" thickBot="1" x14ac:dyDescent="0.4">
      <c r="A27" s="25" t="s">
        <v>65</v>
      </c>
      <c r="B27" s="40">
        <v>0</v>
      </c>
      <c r="C27" s="40">
        <v>0</v>
      </c>
      <c r="D27" s="123">
        <v>41.45</v>
      </c>
      <c r="E27" s="40">
        <f t="shared" si="0"/>
        <v>41.45</v>
      </c>
      <c r="F27" s="29">
        <f t="shared" si="1"/>
        <v>9.2514496573537303E-2</v>
      </c>
      <c r="G27" s="29">
        <f>E27/$E$66</f>
        <v>1.8245749334657418E-3</v>
      </c>
      <c r="H27" s="367">
        <f>E27-E28</f>
        <v>3.5100000000000051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37.94</v>
      </c>
      <c r="E28" s="94">
        <f t="shared" si="0"/>
        <v>37.94</v>
      </c>
      <c r="F28" s="37"/>
      <c r="G28" s="37"/>
      <c r="H28" s="369"/>
    </row>
    <row r="29" spans="1:8" ht="21.75" thickBot="1" x14ac:dyDescent="0.4">
      <c r="A29" s="25" t="s">
        <v>25</v>
      </c>
      <c r="B29" s="123">
        <v>0</v>
      </c>
      <c r="C29" s="123">
        <v>0</v>
      </c>
      <c r="D29" s="372">
        <v>1.66</v>
      </c>
      <c r="E29" s="373">
        <f t="shared" si="0"/>
        <v>1.66</v>
      </c>
      <c r="F29" s="29">
        <f t="shared" si="1"/>
        <v>0.16901408450704225</v>
      </c>
      <c r="G29" s="29">
        <f>E29/$E$66</f>
        <v>7.3071034729870474E-5</v>
      </c>
      <c r="H29" s="374">
        <f>E29-E30</f>
        <v>0.24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1.42</v>
      </c>
      <c r="E30" s="350">
        <f t="shared" si="0"/>
        <v>1.42</v>
      </c>
      <c r="F30" s="46"/>
      <c r="G30" s="37"/>
      <c r="H30" s="375"/>
    </row>
    <row r="31" spans="1:8" ht="21.75" thickBot="1" x14ac:dyDescent="0.4">
      <c r="A31" s="25" t="s">
        <v>55</v>
      </c>
      <c r="B31" s="123">
        <v>623</v>
      </c>
      <c r="C31" s="123">
        <v>0</v>
      </c>
      <c r="D31" s="123">
        <v>166.26</v>
      </c>
      <c r="E31" s="40">
        <f t="shared" si="0"/>
        <v>789.26</v>
      </c>
      <c r="F31" s="29">
        <f t="shared" si="1"/>
        <v>-0.37444717444717435</v>
      </c>
      <c r="G31" s="29">
        <f>E31/$E$66</f>
        <v>3.4742195705359982E-2</v>
      </c>
      <c r="H31" s="367">
        <f>E31-E32</f>
        <v>-472.43999999999983</v>
      </c>
    </row>
    <row r="32" spans="1:8" ht="21.75" thickBot="1" x14ac:dyDescent="0.4">
      <c r="A32" s="31" t="s">
        <v>16</v>
      </c>
      <c r="B32" s="145">
        <v>1038.81</v>
      </c>
      <c r="C32" s="145">
        <v>0</v>
      </c>
      <c r="D32" s="145">
        <v>222.89</v>
      </c>
      <c r="E32" s="350">
        <f t="shared" si="0"/>
        <v>1261.6999999999998</v>
      </c>
      <c r="F32" s="37"/>
      <c r="G32" s="46"/>
      <c r="H32" s="369"/>
    </row>
    <row r="33" spans="1:8" ht="21.75" thickBot="1" x14ac:dyDescent="0.4">
      <c r="A33" s="25" t="s">
        <v>79</v>
      </c>
      <c r="B33" s="376">
        <v>0</v>
      </c>
      <c r="C33" s="377">
        <v>0</v>
      </c>
      <c r="D33" s="376">
        <v>2.83</v>
      </c>
      <c r="E33" s="40">
        <f t="shared" si="0"/>
        <v>2.83</v>
      </c>
      <c r="F33" s="353">
        <f t="shared" si="1"/>
        <v>-5.351170568561877E-2</v>
      </c>
      <c r="G33" s="48">
        <f>E33/$E$66</f>
        <v>1.2457290860574304E-4</v>
      </c>
      <c r="H33" s="354">
        <f>E33-E34</f>
        <v>-0.16000000000000014</v>
      </c>
    </row>
    <row r="34" spans="1:8" ht="21.75" thickBot="1" x14ac:dyDescent="0.4">
      <c r="A34" s="31" t="s">
        <v>16</v>
      </c>
      <c r="B34" s="378">
        <v>0</v>
      </c>
      <c r="C34" s="379">
        <v>0</v>
      </c>
      <c r="D34" s="380">
        <v>2.99</v>
      </c>
      <c r="E34" s="82">
        <f t="shared" si="0"/>
        <v>2.99</v>
      </c>
      <c r="F34" s="37"/>
      <c r="G34" s="51"/>
      <c r="H34" s="369"/>
    </row>
    <row r="35" spans="1:8" ht="21.75" thickBot="1" x14ac:dyDescent="0.4">
      <c r="A35" s="25" t="s">
        <v>28</v>
      </c>
      <c r="B35" s="44">
        <v>675</v>
      </c>
      <c r="C35" s="40">
        <v>46.55</v>
      </c>
      <c r="D35" s="40">
        <v>716.3</v>
      </c>
      <c r="E35" s="123">
        <f t="shared" si="0"/>
        <v>1437.85</v>
      </c>
      <c r="F35" s="48">
        <f t="shared" si="1"/>
        <v>-0.3207403663093647</v>
      </c>
      <c r="G35" s="29">
        <f>E35/$E$66</f>
        <v>6.3292281497797739E-2</v>
      </c>
      <c r="H35" s="354">
        <f>E35-E36</f>
        <v>-678.94</v>
      </c>
    </row>
    <row r="36" spans="1:8" ht="21.75" thickBot="1" x14ac:dyDescent="0.4">
      <c r="A36" s="31" t="s">
        <v>16</v>
      </c>
      <c r="B36" s="145">
        <v>1450</v>
      </c>
      <c r="C36" s="145">
        <v>32.35</v>
      </c>
      <c r="D36" s="145">
        <v>634.44000000000005</v>
      </c>
      <c r="E36" s="381">
        <f t="shared" si="0"/>
        <v>2116.79</v>
      </c>
      <c r="F36" s="37"/>
      <c r="G36" s="365"/>
      <c r="H36" s="382"/>
    </row>
    <row r="37" spans="1:8" ht="21.75" thickBot="1" x14ac:dyDescent="0.4">
      <c r="A37" s="25" t="s">
        <v>30</v>
      </c>
      <c r="B37" s="123">
        <v>518.82000000000005</v>
      </c>
      <c r="C37" s="123">
        <v>0</v>
      </c>
      <c r="D37" s="123">
        <v>237.82</v>
      </c>
      <c r="E37" s="28">
        <f t="shared" si="0"/>
        <v>756.6400000000001</v>
      </c>
      <c r="F37" s="353">
        <f t="shared" si="1"/>
        <v>-0.56044568892400271</v>
      </c>
      <c r="G37" s="353">
        <f>E37/$E$66</f>
        <v>3.3306305854222409E-2</v>
      </c>
      <c r="H37" s="383">
        <f>E37-E38</f>
        <v>-964.73999999999978</v>
      </c>
    </row>
    <row r="38" spans="1:8" ht="21.75" thickBot="1" x14ac:dyDescent="0.4">
      <c r="A38" s="31" t="s">
        <v>16</v>
      </c>
      <c r="B38" s="145">
        <v>1466.31</v>
      </c>
      <c r="C38" s="145">
        <v>0</v>
      </c>
      <c r="D38" s="145">
        <v>255.07</v>
      </c>
      <c r="E38" s="94">
        <f t="shared" si="0"/>
        <v>1721.3799999999999</v>
      </c>
      <c r="F38" s="37"/>
      <c r="G38" s="37"/>
      <c r="H38" s="352"/>
    </row>
    <row r="39" spans="1:8" ht="21.75" thickBot="1" x14ac:dyDescent="0.4">
      <c r="A39" s="25" t="s">
        <v>56</v>
      </c>
      <c r="B39" s="123">
        <v>0</v>
      </c>
      <c r="C39" s="123">
        <v>1.02</v>
      </c>
      <c r="D39" s="123">
        <v>1.6</v>
      </c>
      <c r="E39" s="40">
        <f t="shared" si="0"/>
        <v>2.62</v>
      </c>
      <c r="F39" s="353">
        <f t="shared" si="1"/>
        <v>0.13419913419913421</v>
      </c>
      <c r="G39" s="353">
        <f>E39/$E$66</f>
        <v>1.1532898252545823E-4</v>
      </c>
      <c r="H39" s="354">
        <f>E39-E40</f>
        <v>0.31000000000000005</v>
      </c>
    </row>
    <row r="40" spans="1:8" ht="21.75" thickBot="1" x14ac:dyDescent="0.4">
      <c r="A40" s="31" t="s">
        <v>16</v>
      </c>
      <c r="B40" s="384">
        <v>0</v>
      </c>
      <c r="C40" s="384">
        <v>1.28</v>
      </c>
      <c r="D40" s="384">
        <v>1.03</v>
      </c>
      <c r="E40" s="385">
        <f t="shared" si="0"/>
        <v>2.31</v>
      </c>
      <c r="F40" s="37"/>
      <c r="G40" s="37"/>
      <c r="H40" s="352"/>
    </row>
    <row r="41" spans="1:8" s="160" customFormat="1" ht="21.75" thickBot="1" x14ac:dyDescent="0.4">
      <c r="A41" s="25" t="s">
        <v>18</v>
      </c>
      <c r="B41" s="40">
        <v>1779.79</v>
      </c>
      <c r="C41" s="386">
        <v>0</v>
      </c>
      <c r="D41" s="387">
        <v>27.92</v>
      </c>
      <c r="E41" s="40">
        <f t="shared" si="0"/>
        <v>1807.71</v>
      </c>
      <c r="F41" s="353">
        <f t="shared" ref="F41" si="3">(E41-E42)/E42</f>
        <v>0.42288952733283508</v>
      </c>
      <c r="G41" s="353">
        <f>E41/$E$66</f>
        <v>7.9573036259960331E-2</v>
      </c>
      <c r="H41" s="354">
        <f>E41-E42</f>
        <v>537.26000000000022</v>
      </c>
    </row>
    <row r="42" spans="1:8" ht="21.75" thickBot="1" x14ac:dyDescent="0.4">
      <c r="A42" s="31" t="s">
        <v>16</v>
      </c>
      <c r="B42" s="145">
        <v>1233.6099999999999</v>
      </c>
      <c r="C42" s="145">
        <v>0</v>
      </c>
      <c r="D42" s="145">
        <v>36.840000000000003</v>
      </c>
      <c r="E42" s="94">
        <f t="shared" si="0"/>
        <v>1270.4499999999998</v>
      </c>
      <c r="F42" s="37"/>
      <c r="G42" s="37"/>
      <c r="H42" s="352"/>
    </row>
    <row r="43" spans="1:8" s="160" customFormat="1" ht="21.75" thickBot="1" x14ac:dyDescent="0.4">
      <c r="A43" s="25" t="s">
        <v>57</v>
      </c>
      <c r="B43" s="40">
        <v>1.22</v>
      </c>
      <c r="C43" s="65">
        <v>0</v>
      </c>
      <c r="D43" s="65">
        <v>6.28</v>
      </c>
      <c r="E43" s="40">
        <f t="shared" si="0"/>
        <v>7.5</v>
      </c>
      <c r="F43" s="353">
        <f t="shared" ref="F43" si="4">(E43-E44)/E44</f>
        <v>-0.98421650742876388</v>
      </c>
      <c r="G43" s="353">
        <f>E43/$E$66</f>
        <v>3.3014021715302926E-4</v>
      </c>
      <c r="H43" s="354">
        <f>E43-E44</f>
        <v>-467.68</v>
      </c>
    </row>
    <row r="44" spans="1:8" ht="21.75" thickBot="1" x14ac:dyDescent="0.4">
      <c r="A44" s="31" t="s">
        <v>16</v>
      </c>
      <c r="B44" s="145">
        <v>464.38</v>
      </c>
      <c r="C44" s="145">
        <v>0</v>
      </c>
      <c r="D44" s="145">
        <v>10.8</v>
      </c>
      <c r="E44" s="94">
        <f t="shared" si="0"/>
        <v>475.18</v>
      </c>
      <c r="F44" s="388"/>
      <c r="G44" s="388"/>
      <c r="H44" s="389"/>
    </row>
    <row r="45" spans="1:8" s="160" customFormat="1" ht="21.75" thickBot="1" x14ac:dyDescent="0.4">
      <c r="A45" s="25" t="s">
        <v>24</v>
      </c>
      <c r="B45" s="40">
        <v>1391.03</v>
      </c>
      <c r="C45" s="40">
        <v>17.89</v>
      </c>
      <c r="D45" s="387">
        <v>62.31</v>
      </c>
      <c r="E45" s="40">
        <f t="shared" si="0"/>
        <v>1471.23</v>
      </c>
      <c r="F45" s="353">
        <f t="shared" ref="F45" si="5">(E45-E46)/E46</f>
        <v>-8.9371263044527846E-2</v>
      </c>
      <c r="G45" s="353">
        <f>E45/$E$66</f>
        <v>6.4761625557606825E-2</v>
      </c>
      <c r="H45" s="354">
        <f>E45-E46</f>
        <v>-144.3900000000001</v>
      </c>
    </row>
    <row r="46" spans="1:8" ht="21.75" thickBot="1" x14ac:dyDescent="0.4">
      <c r="A46" s="31" t="s">
        <v>16</v>
      </c>
      <c r="B46" s="145">
        <v>1531.93</v>
      </c>
      <c r="C46" s="145">
        <v>14.22</v>
      </c>
      <c r="D46" s="145">
        <v>69.47</v>
      </c>
      <c r="E46" s="94">
        <f t="shared" si="0"/>
        <v>1615.6200000000001</v>
      </c>
      <c r="F46" s="388"/>
      <c r="G46" s="388"/>
      <c r="H46" s="389"/>
    </row>
    <row r="47" spans="1:8" s="160" customFormat="1" ht="21.75" thickBot="1" x14ac:dyDescent="0.4">
      <c r="A47" s="25" t="s">
        <v>58</v>
      </c>
      <c r="B47" s="40">
        <v>0</v>
      </c>
      <c r="C47" s="40">
        <v>0</v>
      </c>
      <c r="D47" s="65">
        <v>6.76</v>
      </c>
      <c r="E47" s="390">
        <f t="shared" si="0"/>
        <v>6.76</v>
      </c>
      <c r="F47" s="353">
        <f t="shared" ref="F47" si="6">(E47-E48)/E48</f>
        <v>6.9620253164556875E-2</v>
      </c>
      <c r="G47" s="353">
        <f>E47/$E$66</f>
        <v>2.9756638239393035E-4</v>
      </c>
      <c r="H47" s="354">
        <f>E47-E48</f>
        <v>0.4399999999999995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6.32</v>
      </c>
      <c r="E48" s="94">
        <f t="shared" si="0"/>
        <v>6.32</v>
      </c>
      <c r="F48" s="388"/>
      <c r="G48" s="388"/>
      <c r="H48" s="389"/>
    </row>
    <row r="49" spans="1:8" s="160" customFormat="1" ht="21.75" thickBot="1" x14ac:dyDescent="0.4">
      <c r="A49" s="25" t="s">
        <v>17</v>
      </c>
      <c r="B49" s="391">
        <v>61.81</v>
      </c>
      <c r="C49" s="392">
        <v>29.8</v>
      </c>
      <c r="D49" s="393">
        <v>20.86</v>
      </c>
      <c r="E49" s="123">
        <f t="shared" si="0"/>
        <v>112.47</v>
      </c>
      <c r="F49" s="353">
        <f t="shared" ref="F49" si="7">(E49-E50)/E50</f>
        <v>-0.7412103083294983</v>
      </c>
      <c r="G49" s="353">
        <f>E49/$E$66</f>
        <v>4.9507826964268267E-3</v>
      </c>
      <c r="H49" s="354">
        <f>E49-E50</f>
        <v>-322.13</v>
      </c>
    </row>
    <row r="50" spans="1:8" ht="21.75" thickBot="1" x14ac:dyDescent="0.4">
      <c r="A50" s="31" t="s">
        <v>16</v>
      </c>
      <c r="B50" s="50">
        <v>385.25</v>
      </c>
      <c r="C50" s="50">
        <v>24.74</v>
      </c>
      <c r="D50" s="50">
        <v>24.61</v>
      </c>
      <c r="E50" s="94">
        <f t="shared" si="0"/>
        <v>434.6</v>
      </c>
      <c r="F50" s="388"/>
      <c r="G50" s="388"/>
      <c r="H50" s="389"/>
    </row>
    <row r="51" spans="1:8" s="160" customFormat="1" ht="21.75" thickBot="1" x14ac:dyDescent="0.4">
      <c r="A51" s="25" t="s">
        <v>29</v>
      </c>
      <c r="B51" s="40">
        <v>437.07</v>
      </c>
      <c r="C51" s="65">
        <v>0</v>
      </c>
      <c r="D51" s="394">
        <v>231.95</v>
      </c>
      <c r="E51" s="123">
        <f t="shared" si="0"/>
        <v>669.02</v>
      </c>
      <c r="F51" s="353">
        <f t="shared" ref="F51" si="8">(E51-E52)/E52</f>
        <v>-0.37802610538841985</v>
      </c>
      <c r="G51" s="353">
        <f>E51/$E$66</f>
        <v>2.9449387743962618E-2</v>
      </c>
      <c r="H51" s="354">
        <f>E51-E52</f>
        <v>-406.61999999999989</v>
      </c>
    </row>
    <row r="52" spans="1:8" s="57" customFormat="1" ht="28.5" customHeight="1" thickBot="1" x14ac:dyDescent="0.4">
      <c r="A52" s="31" t="s">
        <v>16</v>
      </c>
      <c r="B52" s="145">
        <v>767.36</v>
      </c>
      <c r="C52" s="145">
        <v>0</v>
      </c>
      <c r="D52" s="145">
        <v>308.27999999999997</v>
      </c>
      <c r="E52" s="94">
        <f t="shared" si="0"/>
        <v>1075.6399999999999</v>
      </c>
      <c r="F52" s="37"/>
      <c r="G52" s="37"/>
      <c r="H52" s="352"/>
    </row>
    <row r="53" spans="1:8" s="160" customFormat="1" ht="21.75" thickBot="1" x14ac:dyDescent="0.4">
      <c r="A53" s="25" t="s">
        <v>22</v>
      </c>
      <c r="B53" s="40">
        <v>774.22</v>
      </c>
      <c r="C53" s="40">
        <v>0.56000000000000005</v>
      </c>
      <c r="D53" s="394">
        <v>31.22</v>
      </c>
      <c r="E53" s="44">
        <f t="shared" si="0"/>
        <v>806</v>
      </c>
      <c r="F53" s="151">
        <f t="shared" ref="F53" si="9">(E53-E54)/E54</f>
        <v>7.0569952315805012E-2</v>
      </c>
      <c r="G53" s="151">
        <f>E53/$E$66</f>
        <v>3.5479068670045542E-2</v>
      </c>
      <c r="H53" s="395">
        <f>E53-E54</f>
        <v>53.130000000000109</v>
      </c>
    </row>
    <row r="54" spans="1:8" ht="21.75" thickBot="1" x14ac:dyDescent="0.4">
      <c r="A54" s="31" t="s">
        <v>16</v>
      </c>
      <c r="B54" s="145">
        <v>718.52</v>
      </c>
      <c r="C54" s="145">
        <v>0.04</v>
      </c>
      <c r="D54" s="145">
        <v>34.31</v>
      </c>
      <c r="E54" s="94">
        <f>B54+C54+D54</f>
        <v>752.86999999999989</v>
      </c>
      <c r="F54" s="388"/>
      <c r="G54" s="388"/>
      <c r="H54" s="396"/>
    </row>
    <row r="55" spans="1:8" x14ac:dyDescent="0.35">
      <c r="A55" s="140" t="s">
        <v>61</v>
      </c>
      <c r="B55" s="154">
        <f t="shared" ref="B55:E56" si="10">SUM(B7+B9+B11+B13+B15+B17+B19+B21+B23+B25+B27+B29+B31+B33+B35+B37+B39+B41+B43+B45+B47+B49+B51+B53)</f>
        <v>12105.779999999999</v>
      </c>
      <c r="C55" s="154">
        <f t="shared" si="10"/>
        <v>186.85000000000002</v>
      </c>
      <c r="D55" s="154">
        <f t="shared" si="10"/>
        <v>2353.0299999999997</v>
      </c>
      <c r="E55" s="154">
        <f t="shared" si="10"/>
        <v>14645.66</v>
      </c>
      <c r="F55" s="135">
        <f>(E55-E56)/E56</f>
        <v>-0.16713004639863227</v>
      </c>
      <c r="G55" s="135">
        <f>E55/$E$66</f>
        <v>0.64468284969992462</v>
      </c>
      <c r="H55" s="152">
        <f>E55-E56</f>
        <v>-2938.9099999999962</v>
      </c>
    </row>
    <row r="56" spans="1:8" x14ac:dyDescent="0.35">
      <c r="A56" s="31" t="s">
        <v>26</v>
      </c>
      <c r="B56" s="397">
        <f t="shared" si="10"/>
        <v>14839.32</v>
      </c>
      <c r="C56" s="397">
        <f t="shared" si="10"/>
        <v>186.56</v>
      </c>
      <c r="D56" s="397">
        <f t="shared" si="10"/>
        <v>2558.69</v>
      </c>
      <c r="E56" s="397">
        <f t="shared" si="10"/>
        <v>17584.569999999996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-0.18420924948043449</v>
      </c>
      <c r="C57" s="141">
        <f t="shared" ref="C57:D57" si="11">(C55-C56)/C56</f>
        <v>1.5544596912522538E-3</v>
      </c>
      <c r="D57" s="141">
        <f t="shared" si="11"/>
        <v>-8.0377067952741563E-2</v>
      </c>
      <c r="E57" s="141">
        <f>(E55-E56)/E56</f>
        <v>-0.16713004639863227</v>
      </c>
      <c r="F57" s="138"/>
      <c r="G57" s="138"/>
      <c r="H57" s="139"/>
    </row>
    <row r="58" spans="1:8" x14ac:dyDescent="0.35">
      <c r="A58" s="159" t="s">
        <v>35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0" t="s">
        <v>37</v>
      </c>
      <c r="B59" s="14">
        <v>7531</v>
      </c>
      <c r="C59" s="394">
        <v>0</v>
      </c>
      <c r="D59" s="14">
        <v>0</v>
      </c>
      <c r="E59" s="15">
        <f>B59+C59+D59</f>
        <v>7531</v>
      </c>
      <c r="F59" s="16">
        <f t="shared" ref="F59" si="12">(E59-E60)/E60</f>
        <v>0.14481072847722384</v>
      </c>
      <c r="G59" s="16">
        <f>E59/$E$66</f>
        <v>0.3315047967172618</v>
      </c>
      <c r="H59" s="351">
        <f>E59-E60</f>
        <v>952.61999999999989</v>
      </c>
    </row>
    <row r="60" spans="1:8" ht="21.75" thickBot="1" x14ac:dyDescent="0.4">
      <c r="A60" s="79" t="s">
        <v>16</v>
      </c>
      <c r="B60" s="145">
        <v>6578.38</v>
      </c>
      <c r="C60" s="145">
        <v>0</v>
      </c>
      <c r="D60" s="145">
        <v>0</v>
      </c>
      <c r="E60" s="145">
        <f>B60+C60+D60</f>
        <v>6578.38</v>
      </c>
      <c r="F60" s="46"/>
      <c r="G60" s="37"/>
      <c r="H60" s="375"/>
    </row>
    <row r="61" spans="1:8" ht="21.75" thickBot="1" x14ac:dyDescent="0.4">
      <c r="A61" s="25" t="s">
        <v>36</v>
      </c>
      <c r="B61" s="394">
        <v>0</v>
      </c>
      <c r="C61" s="123">
        <v>540.96</v>
      </c>
      <c r="D61" s="123">
        <v>0</v>
      </c>
      <c r="E61" s="15">
        <f>B61+C61+D61</f>
        <v>540.96</v>
      </c>
      <c r="F61" s="29">
        <f t="shared" ref="F61:F63" si="13">(E61-E62)/E62</f>
        <v>-0.10616149766196857</v>
      </c>
      <c r="G61" s="353">
        <f>E61/$E$66</f>
        <v>2.3812353582813695E-2</v>
      </c>
      <c r="H61" s="367">
        <f>E61-E62</f>
        <v>-64.25</v>
      </c>
    </row>
    <row r="62" spans="1:8" ht="21.75" thickBot="1" x14ac:dyDescent="0.4">
      <c r="A62" s="79" t="s">
        <v>16</v>
      </c>
      <c r="B62" s="145">
        <v>0</v>
      </c>
      <c r="C62" s="145">
        <v>605.21</v>
      </c>
      <c r="D62" s="145">
        <v>0</v>
      </c>
      <c r="E62" s="145">
        <f>B62+C62+D62</f>
        <v>605.21</v>
      </c>
      <c r="F62" s="398"/>
      <c r="G62" s="399"/>
      <c r="H62" s="22"/>
    </row>
    <row r="63" spans="1:8" x14ac:dyDescent="0.35">
      <c r="A63" s="153" t="s">
        <v>38</v>
      </c>
      <c r="B63" s="400">
        <f>SUM(B59,B61)</f>
        <v>7531</v>
      </c>
      <c r="C63" s="400">
        <f>SUM(C59,C61)</f>
        <v>540.96</v>
      </c>
      <c r="D63" s="154">
        <f>SUM(D59,D61)</f>
        <v>0</v>
      </c>
      <c r="E63" s="401">
        <f t="shared" ref="B63:E64" si="14">SUM(E59,E61)</f>
        <v>8071.96</v>
      </c>
      <c r="F63" s="135">
        <f t="shared" si="13"/>
        <v>0.123666578966784</v>
      </c>
      <c r="G63" s="134">
        <f>E63/$E$66</f>
        <v>0.35531715030007549</v>
      </c>
      <c r="H63" s="152">
        <f>E63-E64</f>
        <v>888.36999999999989</v>
      </c>
    </row>
    <row r="64" spans="1:8" x14ac:dyDescent="0.35">
      <c r="A64" s="31" t="s">
        <v>26</v>
      </c>
      <c r="B64" s="402">
        <f t="shared" si="14"/>
        <v>6578.38</v>
      </c>
      <c r="C64" s="402">
        <f t="shared" si="14"/>
        <v>605.21</v>
      </c>
      <c r="D64" s="137">
        <f t="shared" si="14"/>
        <v>0</v>
      </c>
      <c r="E64" s="137">
        <f t="shared" si="14"/>
        <v>7183.59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0.14481072847722384</v>
      </c>
      <c r="C65" s="141">
        <f t="shared" si="15"/>
        <v>-0.10616149766196857</v>
      </c>
      <c r="D65" s="403" t="e">
        <f t="shared" si="15"/>
        <v>#DIV/0!</v>
      </c>
      <c r="E65" s="141">
        <f>(E63-E64)/E64</f>
        <v>0.123666578966784</v>
      </c>
      <c r="F65" s="138"/>
      <c r="G65" s="138"/>
      <c r="H65" s="139"/>
    </row>
    <row r="66" spans="1:8" x14ac:dyDescent="0.35">
      <c r="A66" s="18" t="s">
        <v>39</v>
      </c>
      <c r="B66" s="30">
        <f>B55+B63</f>
        <v>19636.78</v>
      </c>
      <c r="C66" s="30">
        <f t="shared" ref="C66:E66" si="16">C55+C63</f>
        <v>727.81000000000006</v>
      </c>
      <c r="D66" s="30">
        <f t="shared" si="16"/>
        <v>2353.0299999999997</v>
      </c>
      <c r="E66" s="30">
        <f t="shared" si="16"/>
        <v>22717.62</v>
      </c>
      <c r="F66" s="157">
        <f>(E66-E67)/E67</f>
        <v>-8.2789355365921316E-2</v>
      </c>
      <c r="G66" s="157">
        <f>E66/$E$66</f>
        <v>1</v>
      </c>
      <c r="H66" s="30">
        <f>E66-E67</f>
        <v>-2050.5399999999972</v>
      </c>
    </row>
    <row r="67" spans="1:8" x14ac:dyDescent="0.35">
      <c r="A67" s="31" t="s">
        <v>26</v>
      </c>
      <c r="B67" s="156">
        <f>B64+B56</f>
        <v>21417.7</v>
      </c>
      <c r="C67" s="156">
        <f t="shared" ref="C67:E67" si="17">C64+C56</f>
        <v>791.77</v>
      </c>
      <c r="D67" s="156">
        <f t="shared" si="17"/>
        <v>2558.69</v>
      </c>
      <c r="E67" s="156">
        <f t="shared" si="17"/>
        <v>24768.159999999996</v>
      </c>
      <c r="F67" s="138"/>
      <c r="G67" s="138"/>
      <c r="H67" s="139"/>
    </row>
    <row r="68" spans="1:8" x14ac:dyDescent="0.35">
      <c r="A68" s="158" t="s">
        <v>27</v>
      </c>
      <c r="B68" s="157">
        <f>(B66-B67)/B67</f>
        <v>-8.3151785672597983E-2</v>
      </c>
      <c r="C68" s="157">
        <f t="shared" ref="C68:E68" si="18">(C66-C67)/C67</f>
        <v>-8.0781034896497628E-2</v>
      </c>
      <c r="D68" s="157">
        <f t="shared" si="18"/>
        <v>-8.0377067952741563E-2</v>
      </c>
      <c r="E68" s="157">
        <f t="shared" si="18"/>
        <v>-8.2789355365921316E-2</v>
      </c>
      <c r="F68" s="157"/>
      <c r="G68" s="157"/>
      <c r="H68" s="30"/>
    </row>
    <row r="69" spans="1:8" x14ac:dyDescent="0.35">
      <c r="A69" s="159" t="s">
        <v>40</v>
      </c>
      <c r="B69" s="157">
        <f>B66/$E$66</f>
        <v>0.8643854417848349</v>
      </c>
      <c r="C69" s="157">
        <f t="shared" ref="C69:E69" si="19">C66/$E$66</f>
        <v>3.2037246859486168E-2</v>
      </c>
      <c r="D69" s="157">
        <f t="shared" si="19"/>
        <v>0.10357731135567898</v>
      </c>
      <c r="E69" s="157">
        <f t="shared" si="19"/>
        <v>1</v>
      </c>
      <c r="F69" s="157"/>
      <c r="G69" s="157"/>
      <c r="H69" s="30"/>
    </row>
    <row r="70" spans="1:8" x14ac:dyDescent="0.35">
      <c r="A70" s="31" t="s">
        <v>41</v>
      </c>
      <c r="B70" s="404">
        <f>B67/$E$67</f>
        <v>0.86472713354564912</v>
      </c>
      <c r="C70" s="404">
        <f t="shared" ref="C70:E70" si="20">C67/$E$67</f>
        <v>3.1967251503543265E-2</v>
      </c>
      <c r="D70" s="404">
        <f t="shared" si="20"/>
        <v>0.10330561495080783</v>
      </c>
      <c r="E70" s="155">
        <f t="shared" si="20"/>
        <v>1</v>
      </c>
      <c r="F70" s="138"/>
      <c r="G70" s="138"/>
      <c r="H70" s="139"/>
    </row>
    <row r="72" spans="1:8" s="406" customFormat="1" ht="24.95" customHeight="1" x14ac:dyDescent="0.25">
      <c r="A72" s="406" t="s">
        <v>42</v>
      </c>
    </row>
    <row r="73" spans="1:8" x14ac:dyDescent="0.35">
      <c r="A73" s="406" t="s">
        <v>75</v>
      </c>
    </row>
    <row r="74" spans="1:8" x14ac:dyDescent="0.35">
      <c r="A74" s="406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A3" sqref="A3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17" t="s">
        <v>81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</row>
    <row r="2" spans="1:112" ht="24.75" customHeight="1" x14ac:dyDescent="0.3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112" ht="73.5" customHeight="1" x14ac:dyDescent="0.35">
      <c r="A3" s="162" t="s">
        <v>0</v>
      </c>
      <c r="B3" s="163" t="s">
        <v>1</v>
      </c>
      <c r="C3" s="163" t="s">
        <v>2</v>
      </c>
      <c r="D3" s="163" t="s">
        <v>3</v>
      </c>
      <c r="E3" s="163" t="s">
        <v>4</v>
      </c>
      <c r="F3" s="163" t="s">
        <v>5</v>
      </c>
      <c r="G3" s="163" t="s">
        <v>6</v>
      </c>
      <c r="H3" s="163" t="s">
        <v>7</v>
      </c>
      <c r="I3" s="163" t="s">
        <v>8</v>
      </c>
      <c r="J3" s="163" t="s">
        <v>45</v>
      </c>
      <c r="K3" s="163" t="s">
        <v>9</v>
      </c>
      <c r="L3" s="163" t="s">
        <v>10</v>
      </c>
      <c r="M3" s="163" t="s">
        <v>11</v>
      </c>
      <c r="N3" s="163" t="s">
        <v>51</v>
      </c>
      <c r="O3" s="163" t="s">
        <v>12</v>
      </c>
      <c r="P3" s="164" t="s">
        <v>13</v>
      </c>
      <c r="Q3" s="165" t="s">
        <v>14</v>
      </c>
      <c r="R3" s="166" t="s">
        <v>15</v>
      </c>
    </row>
    <row r="4" spans="1:112" ht="21.75" thickBot="1" x14ac:dyDescent="0.4">
      <c r="A4" s="159" t="s">
        <v>59</v>
      </c>
      <c r="B4" s="167"/>
      <c r="C4" s="168"/>
      <c r="D4" s="168"/>
      <c r="E4" s="168"/>
      <c r="F4" s="169"/>
      <c r="G4" s="168"/>
      <c r="H4" s="169"/>
      <c r="I4" s="170"/>
      <c r="J4" s="170"/>
      <c r="K4" s="171"/>
      <c r="L4" s="172"/>
      <c r="M4" s="172"/>
      <c r="N4" s="173"/>
      <c r="O4" s="170"/>
      <c r="P4" s="174"/>
      <c r="Q4" s="175"/>
      <c r="R4" s="176"/>
    </row>
    <row r="5" spans="1:112" s="57" customFormat="1" ht="21.75" thickBot="1" x14ac:dyDescent="0.4">
      <c r="A5" s="13" t="s">
        <v>69</v>
      </c>
      <c r="B5" s="177">
        <v>0</v>
      </c>
      <c r="C5" s="178">
        <v>0</v>
      </c>
      <c r="D5" s="178">
        <v>0</v>
      </c>
      <c r="E5" s="178">
        <v>0</v>
      </c>
      <c r="F5" s="178">
        <v>0</v>
      </c>
      <c r="G5" s="72">
        <v>126.98</v>
      </c>
      <c r="H5" s="179">
        <v>37.54</v>
      </c>
      <c r="I5" s="178">
        <v>89.44</v>
      </c>
      <c r="J5" s="178">
        <v>47.41</v>
      </c>
      <c r="K5" s="177">
        <v>0</v>
      </c>
      <c r="L5" s="177">
        <v>18.440000000000001</v>
      </c>
      <c r="M5" s="54">
        <v>3.17</v>
      </c>
      <c r="N5" s="180">
        <v>0</v>
      </c>
      <c r="O5" s="178">
        <f>B5+D5+E5+F5+H5+I5+J5+K5+L5+M5+N5</f>
        <v>195.99999999999997</v>
      </c>
      <c r="P5" s="181">
        <f>(O5-O6)/O6</f>
        <v>-9.3222299329169589E-2</v>
      </c>
      <c r="Q5" s="182">
        <f>O5/$O$84</f>
        <v>1.7381546313795259E-3</v>
      </c>
      <c r="R5" s="183">
        <f>O5-O6</f>
        <v>-20.150000000000006</v>
      </c>
    </row>
    <row r="6" spans="1:112" ht="21.75" thickBot="1" x14ac:dyDescent="0.4">
      <c r="A6" s="19" t="s">
        <v>33</v>
      </c>
      <c r="B6" s="184">
        <v>0</v>
      </c>
      <c r="C6" s="185">
        <v>0</v>
      </c>
      <c r="D6" s="185">
        <v>0</v>
      </c>
      <c r="E6" s="185">
        <v>0</v>
      </c>
      <c r="F6" s="185">
        <v>0</v>
      </c>
      <c r="G6" s="185">
        <v>122.75</v>
      </c>
      <c r="H6" s="185">
        <v>37.15</v>
      </c>
      <c r="I6" s="185">
        <v>85.6</v>
      </c>
      <c r="J6" s="185">
        <v>48.23</v>
      </c>
      <c r="K6" s="145">
        <v>0</v>
      </c>
      <c r="L6" s="145">
        <v>44.69</v>
      </c>
      <c r="M6" s="186">
        <v>0.48</v>
      </c>
      <c r="N6" s="145">
        <v>0</v>
      </c>
      <c r="O6" s="187">
        <f>B6+D6+E6+F6+H6+I6+J6+K6+L6+M6+N6</f>
        <v>216.14999999999998</v>
      </c>
      <c r="P6" s="188"/>
      <c r="Q6" s="189"/>
      <c r="R6" s="190"/>
    </row>
    <row r="7" spans="1:112" s="57" customFormat="1" ht="21.75" thickBot="1" x14ac:dyDescent="0.4">
      <c r="A7" s="25" t="s">
        <v>19</v>
      </c>
      <c r="B7" s="39">
        <v>1028.3699999999999</v>
      </c>
      <c r="C7" s="191">
        <v>102.65</v>
      </c>
      <c r="D7" s="83">
        <v>94.94</v>
      </c>
      <c r="E7" s="83">
        <v>7.71</v>
      </c>
      <c r="F7" s="83">
        <v>134.15</v>
      </c>
      <c r="G7" s="83">
        <v>2445.0300000000002</v>
      </c>
      <c r="H7" s="83">
        <v>1047.5</v>
      </c>
      <c r="I7" s="83">
        <v>1397.53</v>
      </c>
      <c r="J7" s="83">
        <v>1185.23</v>
      </c>
      <c r="K7" s="83">
        <v>10.17</v>
      </c>
      <c r="L7" s="119">
        <v>259.33</v>
      </c>
      <c r="M7" s="83">
        <v>117.84</v>
      </c>
      <c r="N7" s="83">
        <v>2072.87</v>
      </c>
      <c r="O7" s="54">
        <f>B7+C7+F7+G7+J7+K7+L7+M7+N7</f>
        <v>7355.64</v>
      </c>
      <c r="P7" s="192">
        <f>(O7-O8)/O8</f>
        <v>-9.0602931576760928E-2</v>
      </c>
      <c r="Q7" s="193">
        <f>O7/$O$84</f>
        <v>6.5230814963063766E-2</v>
      </c>
      <c r="R7" s="194">
        <f>O7-O8</f>
        <v>-732.83999999999924</v>
      </c>
      <c r="S7" s="195"/>
    </row>
    <row r="8" spans="1:112" s="203" customFormat="1" ht="21.75" thickBot="1" x14ac:dyDescent="0.4">
      <c r="A8" s="79" t="s">
        <v>16</v>
      </c>
      <c r="B8" s="73">
        <v>731.27</v>
      </c>
      <c r="C8" s="73">
        <v>110.48</v>
      </c>
      <c r="D8" s="73">
        <v>102.43</v>
      </c>
      <c r="E8" s="196">
        <v>8.0500000000000007</v>
      </c>
      <c r="F8" s="185">
        <v>90.95</v>
      </c>
      <c r="G8" s="185">
        <v>3098.2</v>
      </c>
      <c r="H8" s="185">
        <v>1243.77</v>
      </c>
      <c r="I8" s="185">
        <v>1854.43</v>
      </c>
      <c r="J8" s="185">
        <v>1415.72</v>
      </c>
      <c r="K8" s="73">
        <v>4.6900000000000004</v>
      </c>
      <c r="L8" s="73">
        <v>220.67</v>
      </c>
      <c r="M8" s="73">
        <v>162.18</v>
      </c>
      <c r="N8" s="197">
        <v>2254.3199999999997</v>
      </c>
      <c r="O8" s="145">
        <f t="shared" ref="O8:O54" si="0">B8+C8+F8+G8+J8+K8+L8+M8+N8</f>
        <v>8088.48</v>
      </c>
      <c r="P8" s="198"/>
      <c r="Q8" s="199"/>
      <c r="R8" s="200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2"/>
    </row>
    <row r="9" spans="1:112" s="57" customFormat="1" ht="21.75" thickBot="1" x14ac:dyDescent="0.4">
      <c r="A9" s="25" t="s">
        <v>23</v>
      </c>
      <c r="B9" s="204">
        <v>208.7</v>
      </c>
      <c r="C9" s="204">
        <v>46.57</v>
      </c>
      <c r="D9" s="204">
        <v>46.57</v>
      </c>
      <c r="E9" s="119">
        <v>0</v>
      </c>
      <c r="F9" s="204">
        <v>22.18</v>
      </c>
      <c r="G9" s="119">
        <v>658.47</v>
      </c>
      <c r="H9" s="204">
        <v>382.87</v>
      </c>
      <c r="I9" s="204">
        <v>275.60000000000002</v>
      </c>
      <c r="J9" s="204">
        <v>248.7</v>
      </c>
      <c r="K9" s="119">
        <v>0</v>
      </c>
      <c r="L9" s="204">
        <v>30.26</v>
      </c>
      <c r="M9" s="204">
        <v>26.75</v>
      </c>
      <c r="N9" s="204">
        <v>711.03000000000009</v>
      </c>
      <c r="O9" s="54">
        <f t="shared" si="0"/>
        <v>1952.6600000000003</v>
      </c>
      <c r="P9" s="205">
        <f>(O9-O10)/O10</f>
        <v>8.7460544600746447E-3</v>
      </c>
      <c r="Q9" s="206">
        <f>O9/$O$84</f>
        <v>1.7316454196477277E-2</v>
      </c>
      <c r="R9" s="194">
        <f>O9-O10</f>
        <v>16.930000000000291</v>
      </c>
      <c r="S9" s="195"/>
      <c r="T9" s="207"/>
    </row>
    <row r="10" spans="1:112" s="203" customFormat="1" ht="21.75" thickBot="1" x14ac:dyDescent="0.4">
      <c r="A10" s="79" t="s">
        <v>16</v>
      </c>
      <c r="B10" s="208">
        <v>130.4</v>
      </c>
      <c r="C10" s="208">
        <v>53.22</v>
      </c>
      <c r="D10" s="208">
        <v>53.22</v>
      </c>
      <c r="E10" s="73">
        <v>0</v>
      </c>
      <c r="F10" s="209">
        <v>20.99</v>
      </c>
      <c r="G10" s="210">
        <v>831.53</v>
      </c>
      <c r="H10" s="209">
        <v>477.46</v>
      </c>
      <c r="I10" s="196">
        <v>354.07</v>
      </c>
      <c r="J10" s="209">
        <v>231.17</v>
      </c>
      <c r="K10" s="185">
        <v>0</v>
      </c>
      <c r="L10" s="208">
        <v>27.32</v>
      </c>
      <c r="M10" s="208">
        <v>23.16</v>
      </c>
      <c r="N10" s="209">
        <v>617.94000000000005</v>
      </c>
      <c r="O10" s="145">
        <f t="shared" si="0"/>
        <v>1935.73</v>
      </c>
      <c r="P10" s="198"/>
      <c r="Q10" s="199"/>
      <c r="R10" s="200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2"/>
    </row>
    <row r="11" spans="1:112" s="57" customFormat="1" ht="21.75" thickBot="1" x14ac:dyDescent="0.4">
      <c r="A11" s="25" t="s">
        <v>20</v>
      </c>
      <c r="B11" s="72">
        <v>250.91</v>
      </c>
      <c r="C11" s="211">
        <v>39.33</v>
      </c>
      <c r="D11" s="43">
        <v>39.33</v>
      </c>
      <c r="E11" s="54">
        <v>0</v>
      </c>
      <c r="F11" s="54">
        <v>17.21</v>
      </c>
      <c r="G11" s="212">
        <v>1619.55</v>
      </c>
      <c r="H11" s="54">
        <v>543.16</v>
      </c>
      <c r="I11" s="54">
        <v>1076.3900000000001</v>
      </c>
      <c r="J11" s="54">
        <v>272.77999999999997</v>
      </c>
      <c r="K11" s="54">
        <v>0</v>
      </c>
      <c r="L11" s="43">
        <v>11.11</v>
      </c>
      <c r="M11" s="43">
        <v>129.24</v>
      </c>
      <c r="N11" s="43">
        <v>15</v>
      </c>
      <c r="O11" s="54">
        <f t="shared" si="0"/>
        <v>2355.13</v>
      </c>
      <c r="P11" s="205">
        <f>(O11-O12)/O12</f>
        <v>-8.7318103431571911E-2</v>
      </c>
      <c r="Q11" s="206">
        <f>O11/$O$84</f>
        <v>2.0885612841841143E-2</v>
      </c>
      <c r="R11" s="194">
        <f>O11-O12</f>
        <v>-225.31999999999971</v>
      </c>
      <c r="S11" s="195"/>
      <c r="T11" s="207"/>
    </row>
    <row r="12" spans="1:112" s="203" customFormat="1" ht="21.75" thickBot="1" x14ac:dyDescent="0.4">
      <c r="A12" s="31" t="s">
        <v>16</v>
      </c>
      <c r="B12" s="197">
        <v>195.07</v>
      </c>
      <c r="C12" s="213">
        <v>49.81</v>
      </c>
      <c r="D12" s="45">
        <v>49.81</v>
      </c>
      <c r="E12" s="45">
        <v>0</v>
      </c>
      <c r="F12" s="45">
        <v>16.97</v>
      </c>
      <c r="G12" s="214">
        <v>1909.85</v>
      </c>
      <c r="H12" s="45">
        <v>649.46</v>
      </c>
      <c r="I12" s="116">
        <v>1260.3900000000001</v>
      </c>
      <c r="J12" s="58">
        <v>194.89</v>
      </c>
      <c r="K12" s="45">
        <v>0</v>
      </c>
      <c r="L12" s="45">
        <v>8.2799999999999994</v>
      </c>
      <c r="M12" s="45">
        <v>181.92</v>
      </c>
      <c r="N12" s="116">
        <v>23.66</v>
      </c>
      <c r="O12" s="145">
        <f t="shared" si="0"/>
        <v>2580.4499999999998</v>
      </c>
      <c r="P12" s="198"/>
      <c r="Q12" s="199"/>
      <c r="R12" s="200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2"/>
    </row>
    <row r="13" spans="1:112" s="57" customFormat="1" ht="21.75" thickBot="1" x14ac:dyDescent="0.4">
      <c r="A13" s="25" t="s">
        <v>70</v>
      </c>
      <c r="B13" s="72">
        <v>6.67</v>
      </c>
      <c r="C13" s="52">
        <v>2.94</v>
      </c>
      <c r="D13" s="47">
        <v>2.94</v>
      </c>
      <c r="E13" s="47">
        <v>0</v>
      </c>
      <c r="F13" s="47">
        <v>0.14000000000000001</v>
      </c>
      <c r="G13" s="212">
        <v>50.02</v>
      </c>
      <c r="H13" s="47">
        <v>32.31</v>
      </c>
      <c r="I13" s="215">
        <v>17.71</v>
      </c>
      <c r="J13" s="95">
        <v>56.74</v>
      </c>
      <c r="K13" s="47">
        <v>0</v>
      </c>
      <c r="L13" s="47">
        <v>0</v>
      </c>
      <c r="M13" s="47">
        <v>0.48</v>
      </c>
      <c r="N13" s="47">
        <v>0.21</v>
      </c>
      <c r="O13" s="54">
        <f t="shared" si="0"/>
        <v>117.2</v>
      </c>
      <c r="P13" s="216">
        <f>(O13-O14)/O14</f>
        <v>0.77683444511825372</v>
      </c>
      <c r="Q13" s="206">
        <f>O13/$O$84</f>
        <v>1.0393455244779616E-3</v>
      </c>
      <c r="R13" s="194">
        <f>O13-O14</f>
        <v>51.240000000000009</v>
      </c>
      <c r="S13" s="195"/>
      <c r="T13" s="207"/>
      <c r="AA13" s="207"/>
    </row>
    <row r="14" spans="1:112" s="203" customFormat="1" ht="21.75" thickBot="1" x14ac:dyDescent="0.4">
      <c r="A14" s="217" t="s">
        <v>16</v>
      </c>
      <c r="B14" s="218">
        <v>1.5</v>
      </c>
      <c r="C14" s="50">
        <v>0.5</v>
      </c>
      <c r="D14" s="45">
        <v>0.5</v>
      </c>
      <c r="E14" s="45">
        <v>0</v>
      </c>
      <c r="F14" s="45">
        <v>0</v>
      </c>
      <c r="G14" s="21">
        <v>21.71</v>
      </c>
      <c r="H14" s="45">
        <v>14.06</v>
      </c>
      <c r="I14" s="116">
        <v>7.65</v>
      </c>
      <c r="J14" s="60">
        <v>41.96</v>
      </c>
      <c r="K14" s="45">
        <v>0</v>
      </c>
      <c r="L14" s="45">
        <v>0</v>
      </c>
      <c r="M14" s="45">
        <v>0.24</v>
      </c>
      <c r="N14" s="50">
        <v>0.05</v>
      </c>
      <c r="O14" s="35">
        <f t="shared" si="0"/>
        <v>65.959999999999994</v>
      </c>
      <c r="P14" s="198"/>
      <c r="Q14" s="199"/>
      <c r="R14" s="200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2"/>
    </row>
    <row r="15" spans="1:112" s="201" customFormat="1" ht="21.75" thickBot="1" x14ac:dyDescent="0.4">
      <c r="A15" s="150" t="s">
        <v>21</v>
      </c>
      <c r="B15" s="72">
        <v>281.67</v>
      </c>
      <c r="C15" s="53">
        <v>37.590000000000003</v>
      </c>
      <c r="D15" s="53">
        <v>36.869999999999997</v>
      </c>
      <c r="E15" s="53">
        <v>0.72</v>
      </c>
      <c r="F15" s="53">
        <v>25.23</v>
      </c>
      <c r="G15" s="54">
        <v>688.08</v>
      </c>
      <c r="H15" s="53">
        <v>331.49</v>
      </c>
      <c r="I15" s="53">
        <v>356.59</v>
      </c>
      <c r="J15" s="53">
        <v>213.11</v>
      </c>
      <c r="K15" s="53">
        <v>0.11</v>
      </c>
      <c r="L15" s="53">
        <v>33.42</v>
      </c>
      <c r="M15" s="53">
        <v>38.97</v>
      </c>
      <c r="N15" s="53">
        <v>666.34</v>
      </c>
      <c r="O15" s="54">
        <f t="shared" si="0"/>
        <v>1984.5200000000004</v>
      </c>
      <c r="P15" s="216">
        <f>(O15-O16)/O16</f>
        <v>0.10855272345393527</v>
      </c>
      <c r="Q15" s="206">
        <f>O15/$O$84</f>
        <v>1.7598993005435194E-2</v>
      </c>
      <c r="R15" s="194">
        <f>O15-O16</f>
        <v>194.33000000000038</v>
      </c>
    </row>
    <row r="16" spans="1:112" s="201" customFormat="1" ht="21.75" thickBot="1" x14ac:dyDescent="0.4">
      <c r="A16" s="31" t="s">
        <v>16</v>
      </c>
      <c r="B16" s="219">
        <v>205.06</v>
      </c>
      <c r="C16" s="116">
        <v>40.72</v>
      </c>
      <c r="D16" s="116">
        <v>40.72</v>
      </c>
      <c r="E16" s="50">
        <v>0</v>
      </c>
      <c r="F16" s="220">
        <v>28.8</v>
      </c>
      <c r="G16" s="186">
        <v>745.37</v>
      </c>
      <c r="H16" s="116">
        <v>305.83</v>
      </c>
      <c r="I16" s="116">
        <v>439.54</v>
      </c>
      <c r="J16" s="116">
        <v>184.3</v>
      </c>
      <c r="K16" s="50">
        <v>0</v>
      </c>
      <c r="L16" s="220">
        <v>29.3</v>
      </c>
      <c r="M16" s="50">
        <v>40.54</v>
      </c>
      <c r="N16" s="220">
        <v>516.1</v>
      </c>
      <c r="O16" s="94">
        <f t="shared" si="0"/>
        <v>1790.19</v>
      </c>
      <c r="P16" s="221"/>
      <c r="Q16" s="222"/>
      <c r="R16" s="200"/>
    </row>
    <row r="17" spans="1:112" s="57" customFormat="1" ht="21.75" thickBot="1" x14ac:dyDescent="0.4">
      <c r="A17" s="25" t="s">
        <v>71</v>
      </c>
      <c r="B17" s="72">
        <v>296.43</v>
      </c>
      <c r="C17" s="223">
        <v>1.26</v>
      </c>
      <c r="D17" s="43">
        <v>1.06</v>
      </c>
      <c r="E17" s="43">
        <v>0.2</v>
      </c>
      <c r="F17" s="43">
        <v>5.96</v>
      </c>
      <c r="G17" s="43">
        <v>1099.81</v>
      </c>
      <c r="H17" s="43">
        <v>265.27999999999997</v>
      </c>
      <c r="I17" s="224">
        <v>834.53</v>
      </c>
      <c r="J17" s="42">
        <v>144.4</v>
      </c>
      <c r="K17" s="43">
        <v>0</v>
      </c>
      <c r="L17" s="43">
        <v>47.49</v>
      </c>
      <c r="M17" s="43">
        <v>11.93</v>
      </c>
      <c r="N17" s="43">
        <v>1.03</v>
      </c>
      <c r="O17" s="42">
        <f t="shared" si="0"/>
        <v>1608.3100000000002</v>
      </c>
      <c r="P17" s="225">
        <f>(O17-O18)/O18</f>
        <v>0.32254722178821965</v>
      </c>
      <c r="Q17" s="206">
        <f>O17/$O$84</f>
        <v>1.4262711608132684E-2</v>
      </c>
      <c r="R17" s="194">
        <f>O17-O18</f>
        <v>392.24000000000024</v>
      </c>
      <c r="S17" s="195"/>
      <c r="T17" s="207"/>
    </row>
    <row r="18" spans="1:112" s="203" customFormat="1" ht="21.75" thickBot="1" x14ac:dyDescent="0.4">
      <c r="A18" s="31" t="s">
        <v>16</v>
      </c>
      <c r="B18" s="226">
        <v>132.72</v>
      </c>
      <c r="C18" s="50">
        <v>1.2</v>
      </c>
      <c r="D18" s="45">
        <v>1.2</v>
      </c>
      <c r="E18" s="45">
        <v>0</v>
      </c>
      <c r="F18" s="45">
        <v>3.54</v>
      </c>
      <c r="G18" s="214">
        <v>1045.06</v>
      </c>
      <c r="H18" s="45">
        <v>267.73</v>
      </c>
      <c r="I18" s="116">
        <v>777.33</v>
      </c>
      <c r="J18" s="60">
        <v>16.21</v>
      </c>
      <c r="K18" s="45">
        <v>0</v>
      </c>
      <c r="L18" s="45">
        <v>7.82</v>
      </c>
      <c r="M18" s="45">
        <v>5.85</v>
      </c>
      <c r="N18" s="116">
        <v>3.67</v>
      </c>
      <c r="O18" s="145">
        <f t="shared" si="0"/>
        <v>1216.07</v>
      </c>
      <c r="P18" s="198"/>
      <c r="Q18" s="199"/>
      <c r="R18" s="200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2"/>
    </row>
    <row r="19" spans="1:112" s="57" customFormat="1" ht="21.75" thickBot="1" x14ac:dyDescent="0.4">
      <c r="A19" s="25" t="s">
        <v>72</v>
      </c>
      <c r="B19" s="227">
        <v>769.5</v>
      </c>
      <c r="C19" s="223">
        <v>90.24</v>
      </c>
      <c r="D19" s="228">
        <v>81.510000000000005</v>
      </c>
      <c r="E19" s="47">
        <v>8.73</v>
      </c>
      <c r="F19" s="47">
        <v>99.02</v>
      </c>
      <c r="G19" s="212">
        <v>1744.5</v>
      </c>
      <c r="H19" s="47">
        <v>786.23</v>
      </c>
      <c r="I19" s="215">
        <v>958.27</v>
      </c>
      <c r="J19" s="100">
        <v>717.34</v>
      </c>
      <c r="K19" s="47">
        <v>8.3800000000000008</v>
      </c>
      <c r="L19" s="47">
        <v>230.81</v>
      </c>
      <c r="M19" s="47">
        <v>242.09</v>
      </c>
      <c r="N19" s="47">
        <v>1871.55</v>
      </c>
      <c r="O19" s="54">
        <f t="shared" si="0"/>
        <v>5773.43</v>
      </c>
      <c r="P19" s="216">
        <f>(O19-O20)/O20</f>
        <v>9.7486922166119139E-3</v>
      </c>
      <c r="Q19" s="206">
        <f>O19/$O$84</f>
        <v>5.1199561701252547E-2</v>
      </c>
      <c r="R19" s="194">
        <f>O19-O20</f>
        <v>55.739999999999782</v>
      </c>
      <c r="S19" s="195"/>
      <c r="T19" s="207"/>
    </row>
    <row r="20" spans="1:112" s="203" customFormat="1" ht="21.75" thickBot="1" x14ac:dyDescent="0.4">
      <c r="A20" s="31" t="s">
        <v>16</v>
      </c>
      <c r="B20" s="218">
        <v>652.04999999999995</v>
      </c>
      <c r="C20" s="229">
        <v>124.28</v>
      </c>
      <c r="D20" s="45">
        <v>112.37</v>
      </c>
      <c r="E20" s="45">
        <v>11.91</v>
      </c>
      <c r="F20" s="45">
        <v>99.55</v>
      </c>
      <c r="G20" s="214">
        <v>1882.71</v>
      </c>
      <c r="H20" s="45">
        <v>940.1</v>
      </c>
      <c r="I20" s="116">
        <v>942.61</v>
      </c>
      <c r="J20" s="60">
        <v>704.64</v>
      </c>
      <c r="K20" s="45">
        <v>8.6300000000000008</v>
      </c>
      <c r="L20" s="45">
        <v>180.78</v>
      </c>
      <c r="M20" s="45">
        <v>397.36</v>
      </c>
      <c r="N20" s="50">
        <v>1667.6899999999998</v>
      </c>
      <c r="O20" s="82">
        <f t="shared" si="0"/>
        <v>5717.6900000000005</v>
      </c>
      <c r="P20" s="198"/>
      <c r="Q20" s="199"/>
      <c r="R20" s="200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2"/>
    </row>
    <row r="21" spans="1:112" s="57" customFormat="1" ht="21.75" thickBot="1" x14ac:dyDescent="0.4">
      <c r="A21" s="25" t="s">
        <v>53</v>
      </c>
      <c r="B21" s="230">
        <v>1437.01</v>
      </c>
      <c r="C21" s="53">
        <v>259.95999999999998</v>
      </c>
      <c r="D21" s="231">
        <v>234.51</v>
      </c>
      <c r="E21" s="70">
        <v>25.45</v>
      </c>
      <c r="F21" s="232">
        <v>208.37</v>
      </c>
      <c r="G21" s="212">
        <v>3652.33</v>
      </c>
      <c r="H21" s="233">
        <v>1938.1</v>
      </c>
      <c r="I21" s="71">
        <v>1714.23</v>
      </c>
      <c r="J21" s="227">
        <v>1685.41</v>
      </c>
      <c r="K21" s="72">
        <v>63.78</v>
      </c>
      <c r="L21" s="234">
        <v>311.86</v>
      </c>
      <c r="M21" s="178">
        <v>183.64</v>
      </c>
      <c r="N21" s="178">
        <v>191.93</v>
      </c>
      <c r="O21" s="54">
        <f t="shared" si="0"/>
        <v>7994.29</v>
      </c>
      <c r="P21" s="205">
        <f>(O21-O22)/O22</f>
        <v>2.4420404627536692E-2</v>
      </c>
      <c r="Q21" s="206">
        <f>O21/$O$84</f>
        <v>7.0894449939239962E-2</v>
      </c>
      <c r="R21" s="194">
        <f>O21-O22</f>
        <v>190.57000000000062</v>
      </c>
      <c r="S21" s="195"/>
      <c r="T21" s="207"/>
    </row>
    <row r="22" spans="1:112" s="203" customFormat="1" ht="21.75" thickBot="1" x14ac:dyDescent="0.4">
      <c r="A22" s="31" t="s">
        <v>16</v>
      </c>
      <c r="B22" s="218">
        <v>992.02</v>
      </c>
      <c r="C22" s="213">
        <v>298.31</v>
      </c>
      <c r="D22" s="73">
        <v>256.14999999999998</v>
      </c>
      <c r="E22" s="235">
        <v>42.16</v>
      </c>
      <c r="F22" s="73">
        <v>185.79</v>
      </c>
      <c r="G22" s="214">
        <v>3745.6</v>
      </c>
      <c r="H22" s="197">
        <v>2028.7</v>
      </c>
      <c r="I22" s="236">
        <v>1716.9</v>
      </c>
      <c r="J22" s="237">
        <v>1653.1</v>
      </c>
      <c r="K22" s="73">
        <v>50.66</v>
      </c>
      <c r="L22" s="197">
        <v>281</v>
      </c>
      <c r="M22" s="185">
        <v>305.42</v>
      </c>
      <c r="N22" s="73">
        <v>291.82</v>
      </c>
      <c r="O22" s="145">
        <f t="shared" si="0"/>
        <v>7803.7199999999993</v>
      </c>
      <c r="P22" s="198"/>
      <c r="Q22" s="199"/>
      <c r="R22" s="200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2"/>
    </row>
    <row r="23" spans="1:112" s="240" customFormat="1" ht="21.75" thickBot="1" x14ac:dyDescent="0.4">
      <c r="A23" s="25" t="s">
        <v>54</v>
      </c>
      <c r="B23" s="43">
        <v>583.07000000000005</v>
      </c>
      <c r="C23" s="52">
        <v>83.27</v>
      </c>
      <c r="D23" s="43">
        <v>76.72</v>
      </c>
      <c r="E23" s="43">
        <v>6.55</v>
      </c>
      <c r="F23" s="238">
        <v>55.86</v>
      </c>
      <c r="G23" s="212">
        <v>1895.91</v>
      </c>
      <c r="H23" s="43">
        <v>907.41</v>
      </c>
      <c r="I23" s="224">
        <v>988.5</v>
      </c>
      <c r="J23" s="95">
        <v>1059.3499999999999</v>
      </c>
      <c r="K23" s="43">
        <v>0.09</v>
      </c>
      <c r="L23" s="43">
        <v>83.99</v>
      </c>
      <c r="M23" s="43">
        <v>65.22</v>
      </c>
      <c r="N23" s="43">
        <v>1196.8600000000001</v>
      </c>
      <c r="O23" s="54">
        <f t="shared" si="0"/>
        <v>5023.62</v>
      </c>
      <c r="P23" s="205">
        <f>(O23-O24)/O24</f>
        <v>2.5695367483568939E-2</v>
      </c>
      <c r="Q23" s="206">
        <f>O23/$O$84</f>
        <v>4.4550144741279669E-2</v>
      </c>
      <c r="R23" s="194">
        <f>O23-O24</f>
        <v>125.84999999999945</v>
      </c>
      <c r="S23" s="239"/>
      <c r="T23" s="207"/>
    </row>
    <row r="24" spans="1:112" s="203" customFormat="1" ht="21.75" thickBot="1" x14ac:dyDescent="0.4">
      <c r="A24" s="31" t="s">
        <v>16</v>
      </c>
      <c r="B24" s="241">
        <v>361.72</v>
      </c>
      <c r="C24" s="50">
        <v>109.54</v>
      </c>
      <c r="D24" s="45">
        <v>106.34</v>
      </c>
      <c r="E24" s="45">
        <v>3.2</v>
      </c>
      <c r="F24" s="45">
        <v>52.65</v>
      </c>
      <c r="G24" s="214">
        <v>2013.94</v>
      </c>
      <c r="H24" s="45">
        <v>967.9</v>
      </c>
      <c r="I24" s="116">
        <v>1046.04</v>
      </c>
      <c r="J24" s="58">
        <v>804.29</v>
      </c>
      <c r="K24" s="45">
        <v>0.23</v>
      </c>
      <c r="L24" s="45">
        <v>71.010000000000005</v>
      </c>
      <c r="M24" s="45">
        <v>57.95</v>
      </c>
      <c r="N24" s="45">
        <v>1426.44</v>
      </c>
      <c r="O24" s="21">
        <f t="shared" si="0"/>
        <v>4897.7700000000004</v>
      </c>
      <c r="P24" s="198"/>
      <c r="Q24" s="199"/>
      <c r="R24" s="200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2"/>
    </row>
    <row r="25" spans="1:112" s="57" customFormat="1" ht="21.75" thickBot="1" x14ac:dyDescent="0.4">
      <c r="A25" s="25" t="s">
        <v>52</v>
      </c>
      <c r="B25" s="47">
        <v>16.89</v>
      </c>
      <c r="C25" s="53">
        <v>0</v>
      </c>
      <c r="D25" s="47">
        <v>0</v>
      </c>
      <c r="E25" s="47">
        <v>0</v>
      </c>
      <c r="F25" s="47">
        <v>0.4</v>
      </c>
      <c r="G25" s="212">
        <v>141.02000000000001</v>
      </c>
      <c r="H25" s="47">
        <v>76.2</v>
      </c>
      <c r="I25" s="215">
        <v>64.819999999999993</v>
      </c>
      <c r="J25" s="54">
        <v>103.71</v>
      </c>
      <c r="K25" s="47">
        <v>0</v>
      </c>
      <c r="L25" s="47">
        <v>0.41</v>
      </c>
      <c r="M25" s="47">
        <v>15.03</v>
      </c>
      <c r="N25" s="47">
        <v>5.84</v>
      </c>
      <c r="O25" s="54">
        <f t="shared" si="0"/>
        <v>283.29999999999995</v>
      </c>
      <c r="P25" s="205">
        <f>(O25-O26)/O26</f>
        <v>0.25609647956016685</v>
      </c>
      <c r="Q25" s="206">
        <f>O25/$O$84</f>
        <v>2.512342893213366E-3</v>
      </c>
      <c r="R25" s="194">
        <f>O25-O26</f>
        <v>57.760000000000019</v>
      </c>
      <c r="S25" s="195"/>
      <c r="T25" s="207"/>
    </row>
    <row r="26" spans="1:112" s="203" customFormat="1" ht="21.75" thickBot="1" x14ac:dyDescent="0.4">
      <c r="A26" s="31" t="s">
        <v>16</v>
      </c>
      <c r="B26" s="241">
        <v>18.559999999999999</v>
      </c>
      <c r="C26" s="50">
        <v>0</v>
      </c>
      <c r="D26" s="45">
        <v>0</v>
      </c>
      <c r="E26" s="45">
        <v>0</v>
      </c>
      <c r="F26" s="45">
        <v>1.05</v>
      </c>
      <c r="G26" s="214">
        <v>131.54</v>
      </c>
      <c r="H26" s="45">
        <v>69.37</v>
      </c>
      <c r="I26" s="116">
        <v>62.17</v>
      </c>
      <c r="J26" s="58">
        <v>51.83</v>
      </c>
      <c r="K26" s="45">
        <v>0</v>
      </c>
      <c r="L26" s="45">
        <v>0</v>
      </c>
      <c r="M26" s="45">
        <v>14.89</v>
      </c>
      <c r="N26" s="45">
        <v>7.67</v>
      </c>
      <c r="O26" s="21">
        <f t="shared" si="0"/>
        <v>225.53999999999994</v>
      </c>
      <c r="P26" s="198"/>
      <c r="Q26" s="199"/>
      <c r="R26" s="200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2"/>
    </row>
    <row r="27" spans="1:112" s="240" customFormat="1" ht="21.75" thickBot="1" x14ac:dyDescent="0.4">
      <c r="A27" s="25" t="s">
        <v>65</v>
      </c>
      <c r="B27" s="228">
        <v>63.23</v>
      </c>
      <c r="C27" s="53">
        <v>16.91</v>
      </c>
      <c r="D27" s="47">
        <v>16.91</v>
      </c>
      <c r="E27" s="47">
        <v>0</v>
      </c>
      <c r="F27" s="47">
        <v>17.96</v>
      </c>
      <c r="G27" s="212">
        <v>496.19</v>
      </c>
      <c r="H27" s="47">
        <v>283.98</v>
      </c>
      <c r="I27" s="215">
        <v>212.21</v>
      </c>
      <c r="J27" s="95">
        <v>145.82</v>
      </c>
      <c r="K27" s="47">
        <v>0</v>
      </c>
      <c r="L27" s="47">
        <v>13.04</v>
      </c>
      <c r="M27" s="47">
        <v>11.89</v>
      </c>
      <c r="N27" s="47">
        <v>41.45</v>
      </c>
      <c r="O27" s="54">
        <f t="shared" si="0"/>
        <v>806.4899999999999</v>
      </c>
      <c r="P27" s="205">
        <f>(O27-O28)/O28</f>
        <v>-8.2272215204997862E-2</v>
      </c>
      <c r="Q27" s="206">
        <f>O27/$O$84</f>
        <v>7.1520629013330306E-3</v>
      </c>
      <c r="R27" s="194">
        <f>O27-O28</f>
        <v>-72.300000000000068</v>
      </c>
      <c r="S27" s="239"/>
      <c r="T27" s="207"/>
    </row>
    <row r="28" spans="1:112" s="203" customFormat="1" ht="21.75" thickBot="1" x14ac:dyDescent="0.4">
      <c r="A28" s="31" t="s">
        <v>16</v>
      </c>
      <c r="B28" s="220">
        <v>50.83</v>
      </c>
      <c r="C28" s="50">
        <v>18.32</v>
      </c>
      <c r="D28" s="45">
        <v>18.32</v>
      </c>
      <c r="E28" s="45">
        <v>0</v>
      </c>
      <c r="F28" s="45">
        <v>16.78</v>
      </c>
      <c r="G28" s="214">
        <v>574.15</v>
      </c>
      <c r="H28" s="45">
        <v>330.19</v>
      </c>
      <c r="I28" s="116">
        <v>243.96</v>
      </c>
      <c r="J28" s="58">
        <v>157.75</v>
      </c>
      <c r="K28" s="45">
        <v>0</v>
      </c>
      <c r="L28" s="45">
        <v>10.06</v>
      </c>
      <c r="M28" s="45">
        <v>12.96</v>
      </c>
      <c r="N28" s="45">
        <v>37.94</v>
      </c>
      <c r="O28" s="21">
        <f t="shared" si="0"/>
        <v>878.79</v>
      </c>
      <c r="P28" s="198"/>
      <c r="Q28" s="199"/>
      <c r="R28" s="200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2"/>
    </row>
    <row r="29" spans="1:112" s="57" customFormat="1" ht="21.75" thickBot="1" x14ac:dyDescent="0.4">
      <c r="A29" s="25" t="s">
        <v>25</v>
      </c>
      <c r="B29" s="47">
        <v>62.69</v>
      </c>
      <c r="C29" s="53">
        <v>10.34</v>
      </c>
      <c r="D29" s="47">
        <v>10.34</v>
      </c>
      <c r="E29" s="47">
        <v>0</v>
      </c>
      <c r="F29" s="47">
        <v>4.18</v>
      </c>
      <c r="G29" s="212">
        <v>497.67</v>
      </c>
      <c r="H29" s="47">
        <v>140.30000000000001</v>
      </c>
      <c r="I29" s="215">
        <v>357.37</v>
      </c>
      <c r="J29" s="95">
        <v>44.03</v>
      </c>
      <c r="K29" s="47">
        <v>0</v>
      </c>
      <c r="L29" s="47">
        <v>23.86</v>
      </c>
      <c r="M29" s="47">
        <v>2.21</v>
      </c>
      <c r="N29" s="47">
        <v>1.66</v>
      </c>
      <c r="O29" s="54">
        <f t="shared" si="0"/>
        <v>646.64</v>
      </c>
      <c r="P29" s="205">
        <f>(O29-O30)/O30</f>
        <v>-4.8064891283546025E-2</v>
      </c>
      <c r="Q29" s="206">
        <f>O29/$O$84</f>
        <v>5.7344913818125351E-3</v>
      </c>
      <c r="R29" s="194">
        <f>O29-O30</f>
        <v>-32.649999999999977</v>
      </c>
      <c r="S29" s="195"/>
      <c r="T29" s="207"/>
    </row>
    <row r="30" spans="1:112" s="203" customFormat="1" ht="21.75" thickBot="1" x14ac:dyDescent="0.4">
      <c r="A30" s="31" t="s">
        <v>16</v>
      </c>
      <c r="B30" s="242">
        <v>43.2</v>
      </c>
      <c r="C30" s="241">
        <v>10.29</v>
      </c>
      <c r="D30" s="45">
        <v>10.29</v>
      </c>
      <c r="E30" s="45">
        <v>0</v>
      </c>
      <c r="F30" s="45">
        <v>2.79</v>
      </c>
      <c r="G30" s="214">
        <v>579.9</v>
      </c>
      <c r="H30" s="45">
        <v>166.15</v>
      </c>
      <c r="I30" s="116">
        <v>413.75</v>
      </c>
      <c r="J30" s="58">
        <v>24.48</v>
      </c>
      <c r="K30" s="45">
        <v>0</v>
      </c>
      <c r="L30" s="45">
        <v>14.22</v>
      </c>
      <c r="M30" s="45">
        <v>2.99</v>
      </c>
      <c r="N30" s="45">
        <v>1.42</v>
      </c>
      <c r="O30" s="21">
        <f t="shared" si="0"/>
        <v>679.29</v>
      </c>
      <c r="P30" s="198"/>
      <c r="Q30" s="199"/>
      <c r="R30" s="200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2"/>
    </row>
    <row r="31" spans="1:112" s="57" customFormat="1" ht="21.75" thickBot="1" x14ac:dyDescent="0.4">
      <c r="A31" s="25" t="s">
        <v>55</v>
      </c>
      <c r="B31" s="47">
        <v>796.48</v>
      </c>
      <c r="C31" s="52">
        <v>110.56</v>
      </c>
      <c r="D31" s="47">
        <v>58.83</v>
      </c>
      <c r="E31" s="47">
        <v>51.73</v>
      </c>
      <c r="F31" s="47">
        <v>140.13999999999999</v>
      </c>
      <c r="G31" s="212">
        <v>2625.37</v>
      </c>
      <c r="H31" s="47">
        <v>838.8</v>
      </c>
      <c r="I31" s="215">
        <v>1786.57</v>
      </c>
      <c r="J31" s="95">
        <v>3247.33</v>
      </c>
      <c r="K31" s="47">
        <v>47.9</v>
      </c>
      <c r="L31" s="47">
        <v>67.95</v>
      </c>
      <c r="M31" s="47">
        <v>162.01</v>
      </c>
      <c r="N31" s="47">
        <v>789.26</v>
      </c>
      <c r="O31" s="54">
        <f t="shared" si="0"/>
        <v>7986.9999999999991</v>
      </c>
      <c r="P31" s="205">
        <f>(O31-O32)/O32</f>
        <v>-0.10016685274709934</v>
      </c>
      <c r="Q31" s="206">
        <f>O31/$O$84</f>
        <v>7.0829801228715683E-2</v>
      </c>
      <c r="R31" s="194">
        <f>O31-O32</f>
        <v>-889.09000000000106</v>
      </c>
      <c r="S31" s="195"/>
      <c r="T31" s="207"/>
    </row>
    <row r="32" spans="1:112" s="203" customFormat="1" ht="21.75" thickBot="1" x14ac:dyDescent="0.4">
      <c r="A32" s="31" t="s">
        <v>16</v>
      </c>
      <c r="B32" s="241">
        <v>675.87</v>
      </c>
      <c r="C32" s="50">
        <v>129.51</v>
      </c>
      <c r="D32" s="45">
        <v>81.23</v>
      </c>
      <c r="E32" s="45">
        <v>48.28</v>
      </c>
      <c r="F32" s="45">
        <v>138.69999999999999</v>
      </c>
      <c r="G32" s="20">
        <v>3349.25</v>
      </c>
      <c r="H32" s="45">
        <v>1136.9000000000001</v>
      </c>
      <c r="I32" s="116">
        <v>2212.35</v>
      </c>
      <c r="J32" s="241">
        <v>3075.77</v>
      </c>
      <c r="K32" s="45">
        <v>50.73</v>
      </c>
      <c r="L32" s="45">
        <v>68.27</v>
      </c>
      <c r="M32" s="45">
        <v>126.29</v>
      </c>
      <c r="N32" s="45">
        <v>1261.6999999999998</v>
      </c>
      <c r="O32" s="21">
        <f t="shared" si="0"/>
        <v>8876.09</v>
      </c>
      <c r="P32" s="198"/>
      <c r="Q32" s="199"/>
      <c r="R32" s="200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2"/>
    </row>
    <row r="33" spans="1:112" s="57" customFormat="1" ht="21.75" thickBot="1" x14ac:dyDescent="0.4">
      <c r="A33" s="25" t="s">
        <v>79</v>
      </c>
      <c r="B33" s="83">
        <v>9.92</v>
      </c>
      <c r="C33" s="119">
        <v>0</v>
      </c>
      <c r="D33" s="243">
        <v>0</v>
      </c>
      <c r="E33" s="83">
        <v>0</v>
      </c>
      <c r="F33" s="243">
        <v>0</v>
      </c>
      <c r="G33" s="103">
        <v>27.08</v>
      </c>
      <c r="H33" s="243">
        <v>10.59</v>
      </c>
      <c r="I33" s="243">
        <v>16.489999999999998</v>
      </c>
      <c r="J33" s="243">
        <v>9.4600000000000009</v>
      </c>
      <c r="K33" s="243">
        <v>0</v>
      </c>
      <c r="L33" s="243">
        <v>0</v>
      </c>
      <c r="M33" s="243">
        <v>2.21</v>
      </c>
      <c r="N33" s="243">
        <v>2.83</v>
      </c>
      <c r="O33" s="54">
        <f t="shared" si="0"/>
        <v>51.5</v>
      </c>
      <c r="P33" s="205">
        <f>(O33-O34)/O34</f>
        <v>-0.55092431112661311</v>
      </c>
      <c r="Q33" s="206">
        <f>O33/$O$84</f>
        <v>4.5670899753084493E-4</v>
      </c>
      <c r="R33" s="194">
        <f>O33-O34</f>
        <v>-63.179999999999993</v>
      </c>
      <c r="S33" s="195"/>
      <c r="T33" s="207"/>
    </row>
    <row r="34" spans="1:112" s="203" customFormat="1" ht="21.75" thickBot="1" x14ac:dyDescent="0.4">
      <c r="A34" s="31" t="s">
        <v>16</v>
      </c>
      <c r="B34" s="33">
        <v>11.95</v>
      </c>
      <c r="C34" s="34">
        <v>0</v>
      </c>
      <c r="D34" s="34">
        <v>0</v>
      </c>
      <c r="E34" s="34">
        <v>0</v>
      </c>
      <c r="F34" s="244">
        <v>0</v>
      </c>
      <c r="G34" s="245">
        <v>76.239999999999995</v>
      </c>
      <c r="H34" s="34">
        <v>13.17</v>
      </c>
      <c r="I34" s="244">
        <v>63.07</v>
      </c>
      <c r="J34" s="34">
        <v>20.97</v>
      </c>
      <c r="K34" s="86">
        <v>0</v>
      </c>
      <c r="L34" s="246">
        <v>0</v>
      </c>
      <c r="M34" s="246">
        <v>2.5299999999999998</v>
      </c>
      <c r="N34" s="246">
        <v>2.99</v>
      </c>
      <c r="O34" s="82">
        <f t="shared" si="0"/>
        <v>114.67999999999999</v>
      </c>
      <c r="P34" s="198"/>
      <c r="Q34" s="199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2"/>
    </row>
    <row r="35" spans="1:112" s="57" customFormat="1" ht="21.75" thickBot="1" x14ac:dyDescent="0.4">
      <c r="A35" s="25" t="s">
        <v>28</v>
      </c>
      <c r="B35" s="54">
        <v>2346.35</v>
      </c>
      <c r="C35" s="211">
        <v>389.6</v>
      </c>
      <c r="D35" s="54">
        <v>203.77</v>
      </c>
      <c r="E35" s="54">
        <v>185.83</v>
      </c>
      <c r="F35" s="54">
        <v>344.58</v>
      </c>
      <c r="G35" s="212">
        <v>4763.7700000000004</v>
      </c>
      <c r="H35" s="43">
        <v>1485.25</v>
      </c>
      <c r="I35" s="54">
        <v>3278.52</v>
      </c>
      <c r="J35" s="95">
        <v>5988.67</v>
      </c>
      <c r="K35" s="54">
        <v>162.69999999999999</v>
      </c>
      <c r="L35" s="54">
        <v>304.36</v>
      </c>
      <c r="M35" s="54">
        <v>364.48</v>
      </c>
      <c r="N35" s="54">
        <v>1437.85</v>
      </c>
      <c r="O35" s="54">
        <f t="shared" si="0"/>
        <v>16102.360000000002</v>
      </c>
      <c r="P35" s="205">
        <f>(O35-O36)/O36</f>
        <v>2.9904667582306486E-3</v>
      </c>
      <c r="Q35" s="206">
        <f>O35/$O$84</f>
        <v>0.14279791637826753</v>
      </c>
      <c r="R35" s="194">
        <f>O35-O36</f>
        <v>48.010000000000218</v>
      </c>
      <c r="S35" s="195"/>
      <c r="T35" s="207"/>
    </row>
    <row r="36" spans="1:112" s="203" customFormat="1" ht="21.75" thickBot="1" x14ac:dyDescent="0.4">
      <c r="A36" s="31" t="s">
        <v>16</v>
      </c>
      <c r="B36" s="241">
        <v>1796.82</v>
      </c>
      <c r="C36" s="50">
        <v>433.49</v>
      </c>
      <c r="D36" s="45">
        <v>265.33999999999997</v>
      </c>
      <c r="E36" s="45">
        <v>168.15</v>
      </c>
      <c r="F36" s="45">
        <v>314.48</v>
      </c>
      <c r="G36" s="214">
        <v>5035.8</v>
      </c>
      <c r="H36" s="45">
        <v>1613.63</v>
      </c>
      <c r="I36" s="116">
        <v>3422.17</v>
      </c>
      <c r="J36" s="58">
        <v>5697.6</v>
      </c>
      <c r="K36" s="45">
        <v>152.19</v>
      </c>
      <c r="L36" s="45">
        <v>282.35000000000002</v>
      </c>
      <c r="M36" s="45">
        <v>224.83</v>
      </c>
      <c r="N36" s="45">
        <v>2116.79</v>
      </c>
      <c r="O36" s="21">
        <f t="shared" si="0"/>
        <v>16054.350000000002</v>
      </c>
      <c r="P36" s="198"/>
      <c r="Q36" s="199"/>
      <c r="R36" s="200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2"/>
    </row>
    <row r="37" spans="1:112" s="57" customFormat="1" ht="21.75" thickBot="1" x14ac:dyDescent="0.4">
      <c r="A37" s="25" t="s">
        <v>30</v>
      </c>
      <c r="B37" s="47">
        <v>1144</v>
      </c>
      <c r="C37" s="223">
        <v>211.24</v>
      </c>
      <c r="D37" s="47">
        <v>112.74</v>
      </c>
      <c r="E37" s="47">
        <v>98.5</v>
      </c>
      <c r="F37" s="47">
        <v>125.66</v>
      </c>
      <c r="G37" s="212">
        <v>1973.04</v>
      </c>
      <c r="H37" s="47">
        <v>549.71</v>
      </c>
      <c r="I37" s="215">
        <v>1423.33</v>
      </c>
      <c r="J37" s="54">
        <v>2824.5</v>
      </c>
      <c r="K37" s="47">
        <v>83.71</v>
      </c>
      <c r="L37" s="47">
        <v>72.77</v>
      </c>
      <c r="M37" s="47">
        <v>128.85</v>
      </c>
      <c r="N37" s="47">
        <v>756.6400000000001</v>
      </c>
      <c r="O37" s="54">
        <f t="shared" si="0"/>
        <v>7320.4100000000017</v>
      </c>
      <c r="P37" s="205">
        <f>(O37-O38)/O38</f>
        <v>-8.4962475562866333E-2</v>
      </c>
      <c r="Q37" s="206">
        <f>O37/$O$84</f>
        <v>6.4918390536209195E-2</v>
      </c>
      <c r="R37" s="194">
        <f>O37-O38</f>
        <v>-679.70999999999822</v>
      </c>
      <c r="S37" s="195"/>
      <c r="T37" s="207"/>
    </row>
    <row r="38" spans="1:112" s="203" customFormat="1" ht="21.75" thickBot="1" x14ac:dyDescent="0.4">
      <c r="A38" s="31" t="s">
        <v>16</v>
      </c>
      <c r="B38" s="241">
        <v>867.06</v>
      </c>
      <c r="C38" s="50">
        <v>209.39</v>
      </c>
      <c r="D38" s="45">
        <v>119.24</v>
      </c>
      <c r="E38" s="45">
        <v>90.15</v>
      </c>
      <c r="F38" s="45">
        <v>130.49</v>
      </c>
      <c r="G38" s="214">
        <v>2423.21</v>
      </c>
      <c r="H38" s="45">
        <v>719.5</v>
      </c>
      <c r="I38" s="116">
        <v>1703.71</v>
      </c>
      <c r="J38" s="247">
        <v>2399.46</v>
      </c>
      <c r="K38" s="45">
        <v>57.47</v>
      </c>
      <c r="L38" s="45">
        <v>70.16</v>
      </c>
      <c r="M38" s="45">
        <v>121.5</v>
      </c>
      <c r="N38" s="45">
        <v>1721.3799999999999</v>
      </c>
      <c r="O38" s="21">
        <f t="shared" si="0"/>
        <v>8000.12</v>
      </c>
      <c r="P38" s="198"/>
      <c r="Q38" s="199"/>
      <c r="R38" s="200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2"/>
    </row>
    <row r="39" spans="1:112" s="57" customFormat="1" ht="21.75" thickBot="1" x14ac:dyDescent="0.4">
      <c r="A39" s="25" t="s">
        <v>56</v>
      </c>
      <c r="B39" s="47">
        <v>6.48</v>
      </c>
      <c r="C39" s="223">
        <v>0.27</v>
      </c>
      <c r="D39" s="47">
        <v>0.27</v>
      </c>
      <c r="E39" s="47">
        <v>0</v>
      </c>
      <c r="F39" s="47">
        <v>0.37</v>
      </c>
      <c r="G39" s="212">
        <v>69.84</v>
      </c>
      <c r="H39" s="47">
        <v>47.98</v>
      </c>
      <c r="I39" s="215">
        <v>21.86</v>
      </c>
      <c r="J39" s="95">
        <v>0.53</v>
      </c>
      <c r="K39" s="47">
        <v>0</v>
      </c>
      <c r="L39" s="47">
        <v>31.79</v>
      </c>
      <c r="M39" s="47">
        <v>0.24</v>
      </c>
      <c r="N39" s="47">
        <v>2.62</v>
      </c>
      <c r="O39" s="54">
        <f t="shared" si="0"/>
        <v>112.14</v>
      </c>
      <c r="P39" s="248">
        <f>(O39-O40)/O40</f>
        <v>0.56423490026503009</v>
      </c>
      <c r="Q39" s="206">
        <f>O39/$O$84</f>
        <v>9.9447275695357181E-4</v>
      </c>
      <c r="R39" s="194">
        <f>O39-O40</f>
        <v>40.450000000000003</v>
      </c>
      <c r="S39" s="195"/>
      <c r="T39" s="207"/>
    </row>
    <row r="40" spans="1:112" s="203" customFormat="1" ht="21.75" thickBot="1" x14ac:dyDescent="0.4">
      <c r="A40" s="31" t="s">
        <v>16</v>
      </c>
      <c r="B40" s="220">
        <v>1.1000000000000001</v>
      </c>
      <c r="C40" s="50">
        <v>0.01</v>
      </c>
      <c r="D40" s="45">
        <v>0.01</v>
      </c>
      <c r="E40" s="45">
        <v>0</v>
      </c>
      <c r="F40" s="45">
        <v>0.28999999999999998</v>
      </c>
      <c r="G40" s="214">
        <v>39.619999999999997</v>
      </c>
      <c r="H40" s="45">
        <v>0.16</v>
      </c>
      <c r="I40" s="116">
        <v>39.46</v>
      </c>
      <c r="J40" s="60">
        <v>0.14000000000000001</v>
      </c>
      <c r="K40" s="45">
        <v>0</v>
      </c>
      <c r="L40" s="45">
        <v>28.15</v>
      </c>
      <c r="M40" s="45">
        <v>7.0000000000000007E-2</v>
      </c>
      <c r="N40" s="45">
        <v>2.31</v>
      </c>
      <c r="O40" s="21">
        <f t="shared" si="0"/>
        <v>71.69</v>
      </c>
      <c r="P40" s="198"/>
      <c r="Q40" s="199"/>
      <c r="R40" s="200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2"/>
    </row>
    <row r="41" spans="1:112" s="57" customFormat="1" ht="21.75" thickBot="1" x14ac:dyDescent="0.4">
      <c r="A41" s="25" t="s">
        <v>18</v>
      </c>
      <c r="B41" s="249">
        <v>644.08000000000004</v>
      </c>
      <c r="C41" s="223">
        <v>63.66</v>
      </c>
      <c r="D41" s="47">
        <v>51.68</v>
      </c>
      <c r="E41" s="47">
        <v>11.98</v>
      </c>
      <c r="F41" s="47">
        <v>88.97</v>
      </c>
      <c r="G41" s="212">
        <v>1786.28</v>
      </c>
      <c r="H41" s="47">
        <v>638.29</v>
      </c>
      <c r="I41" s="215">
        <v>1147.99</v>
      </c>
      <c r="J41" s="100">
        <v>675.51</v>
      </c>
      <c r="K41" s="47">
        <v>20.170000000000002</v>
      </c>
      <c r="L41" s="47">
        <v>31.61</v>
      </c>
      <c r="M41" s="47">
        <v>25.98</v>
      </c>
      <c r="N41" s="47">
        <v>1807.71</v>
      </c>
      <c r="O41" s="54">
        <f t="shared" si="0"/>
        <v>5143.97</v>
      </c>
      <c r="P41" s="250">
        <f>(O41-O42)/O42</f>
        <v>2.9388986834390209E-2</v>
      </c>
      <c r="Q41" s="251">
        <f>O41/$O$84</f>
        <v>4.561742489376195E-2</v>
      </c>
      <c r="R41" s="56">
        <f>O41-O42</f>
        <v>146.85999999999967</v>
      </c>
      <c r="S41" s="195"/>
    </row>
    <row r="42" spans="1:112" s="203" customFormat="1" ht="21.75" thickBot="1" x14ac:dyDescent="0.4">
      <c r="A42" s="31" t="s">
        <v>16</v>
      </c>
      <c r="B42" s="241">
        <v>493.41</v>
      </c>
      <c r="C42" s="50">
        <v>87.64</v>
      </c>
      <c r="D42" s="45">
        <v>69.02</v>
      </c>
      <c r="E42" s="45">
        <v>18.62</v>
      </c>
      <c r="F42" s="45">
        <v>66.66</v>
      </c>
      <c r="G42" s="214">
        <v>1956.62</v>
      </c>
      <c r="H42" s="45">
        <v>749.55</v>
      </c>
      <c r="I42" s="50">
        <v>1207.07</v>
      </c>
      <c r="J42" s="50">
        <v>1042.18</v>
      </c>
      <c r="K42" s="252">
        <v>11.71</v>
      </c>
      <c r="L42" s="45">
        <v>30.81</v>
      </c>
      <c r="M42" s="45">
        <v>37.630000000000003</v>
      </c>
      <c r="N42" s="45">
        <v>1270.4499999999998</v>
      </c>
      <c r="O42" s="21">
        <f t="shared" si="0"/>
        <v>4997.1100000000006</v>
      </c>
      <c r="P42" s="198"/>
      <c r="Q42" s="199"/>
      <c r="R42" s="200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2"/>
    </row>
    <row r="43" spans="1:112" s="259" customFormat="1" ht="21.75" thickBot="1" x14ac:dyDescent="0.4">
      <c r="A43" s="25" t="s">
        <v>64</v>
      </c>
      <c r="B43" s="53">
        <v>180.69</v>
      </c>
      <c r="C43" s="253">
        <v>20.77</v>
      </c>
      <c r="D43" s="254">
        <v>20.77</v>
      </c>
      <c r="E43" s="254">
        <v>0</v>
      </c>
      <c r="F43" s="254">
        <v>48.74</v>
      </c>
      <c r="G43" s="212">
        <v>999.98</v>
      </c>
      <c r="H43" s="254">
        <v>548.33000000000004</v>
      </c>
      <c r="I43" s="255">
        <v>451.65</v>
      </c>
      <c r="J43" s="53">
        <v>205.49</v>
      </c>
      <c r="K43" s="254">
        <v>0</v>
      </c>
      <c r="L43" s="254">
        <v>6.79</v>
      </c>
      <c r="M43" s="254">
        <v>32.090000000000003</v>
      </c>
      <c r="N43" s="254">
        <v>7.5</v>
      </c>
      <c r="O43" s="54">
        <f t="shared" si="0"/>
        <v>1502.05</v>
      </c>
      <c r="P43" s="256">
        <f>(O43-O44)/O44</f>
        <v>-0.31065105051079889</v>
      </c>
      <c r="Q43" s="257">
        <f>O43/$O$84</f>
        <v>1.3320383490120496E-2</v>
      </c>
      <c r="R43" s="258">
        <f>O43-O44</f>
        <v>-676.8900000000001</v>
      </c>
    </row>
    <row r="44" spans="1:112" s="201" customFormat="1" ht="21.75" thickBot="1" x14ac:dyDescent="0.4">
      <c r="A44" s="31" t="s">
        <v>16</v>
      </c>
      <c r="B44" s="260">
        <v>147.13999999999999</v>
      </c>
      <c r="C44" s="50">
        <v>24.14</v>
      </c>
      <c r="D44" s="261">
        <v>24.14</v>
      </c>
      <c r="E44" s="116">
        <v>0</v>
      </c>
      <c r="F44" s="116">
        <v>55.68</v>
      </c>
      <c r="G44" s="145">
        <v>1198.8399999999999</v>
      </c>
      <c r="H44" s="261">
        <v>695.81</v>
      </c>
      <c r="I44" s="116">
        <v>503.03</v>
      </c>
      <c r="J44" s="116">
        <v>233.98</v>
      </c>
      <c r="K44" s="116">
        <v>0</v>
      </c>
      <c r="L44" s="116">
        <v>8.5299999999999994</v>
      </c>
      <c r="M44" s="116">
        <v>35.450000000000003</v>
      </c>
      <c r="N44" s="45">
        <v>475.18</v>
      </c>
      <c r="O44" s="21">
        <f t="shared" si="0"/>
        <v>2178.94</v>
      </c>
      <c r="P44" s="262"/>
      <c r="Q44" s="263"/>
      <c r="R44" s="200"/>
    </row>
    <row r="45" spans="1:112" s="259" customFormat="1" ht="21.75" thickBot="1" x14ac:dyDescent="0.4">
      <c r="A45" s="25" t="s">
        <v>24</v>
      </c>
      <c r="B45" s="264">
        <v>756.42</v>
      </c>
      <c r="C45" s="53">
        <v>19.93</v>
      </c>
      <c r="D45" s="254">
        <v>19.93</v>
      </c>
      <c r="E45" s="254">
        <v>0</v>
      </c>
      <c r="F45" s="254">
        <v>23.35</v>
      </c>
      <c r="G45" s="212">
        <v>834.2</v>
      </c>
      <c r="H45" s="254">
        <v>387.52</v>
      </c>
      <c r="I45" s="255">
        <v>446.68</v>
      </c>
      <c r="J45" s="52">
        <v>586.48</v>
      </c>
      <c r="K45" s="254">
        <v>0.06</v>
      </c>
      <c r="L45" s="254">
        <v>19.309999999999999</v>
      </c>
      <c r="M45" s="254">
        <v>428.32</v>
      </c>
      <c r="N45" s="254">
        <v>1471.23</v>
      </c>
      <c r="O45" s="54">
        <f t="shared" si="0"/>
        <v>4139.3</v>
      </c>
      <c r="P45" s="256">
        <f>(O45-O46)/O46</f>
        <v>9.9669777611293989E-2</v>
      </c>
      <c r="Q45" s="257">
        <f>O45/$O$84</f>
        <v>3.670787482484323E-2</v>
      </c>
      <c r="R45" s="258">
        <f>O45-O46</f>
        <v>375.17000000000007</v>
      </c>
    </row>
    <row r="46" spans="1:112" s="201" customFormat="1" ht="21.75" thickBot="1" x14ac:dyDescent="0.4">
      <c r="A46" s="31" t="s">
        <v>16</v>
      </c>
      <c r="B46" s="260">
        <v>672.48</v>
      </c>
      <c r="C46" s="116">
        <v>18.579999999999998</v>
      </c>
      <c r="D46" s="116">
        <v>18.579999999999998</v>
      </c>
      <c r="E46" s="50">
        <v>0</v>
      </c>
      <c r="F46" s="261">
        <v>20.37</v>
      </c>
      <c r="G46" s="186">
        <v>619.38</v>
      </c>
      <c r="H46" s="116">
        <v>378.62</v>
      </c>
      <c r="I46" s="50">
        <v>240.76</v>
      </c>
      <c r="J46" s="265">
        <v>393.67</v>
      </c>
      <c r="K46" s="116">
        <v>0.06</v>
      </c>
      <c r="L46" s="50">
        <v>11.28</v>
      </c>
      <c r="M46" s="261">
        <v>412.69</v>
      </c>
      <c r="N46" s="45">
        <v>1615.6200000000001</v>
      </c>
      <c r="O46" s="21">
        <f t="shared" si="0"/>
        <v>3764.13</v>
      </c>
      <c r="P46" s="266"/>
      <c r="Q46" s="267"/>
      <c r="R46" s="268"/>
    </row>
    <row r="47" spans="1:112" s="259" customFormat="1" ht="21.75" thickBot="1" x14ac:dyDescent="0.4">
      <c r="A47" s="25" t="s">
        <v>58</v>
      </c>
      <c r="B47" s="264">
        <v>22.59</v>
      </c>
      <c r="C47" s="53">
        <v>0.7</v>
      </c>
      <c r="D47" s="254">
        <v>0.7</v>
      </c>
      <c r="E47" s="254">
        <v>0</v>
      </c>
      <c r="F47" s="254">
        <v>7.93</v>
      </c>
      <c r="G47" s="212">
        <v>1158.75</v>
      </c>
      <c r="H47" s="254">
        <v>276.87</v>
      </c>
      <c r="I47" s="255">
        <v>881.88</v>
      </c>
      <c r="J47" s="53">
        <v>0.74</v>
      </c>
      <c r="K47" s="254">
        <v>0</v>
      </c>
      <c r="L47" s="254">
        <v>2.9</v>
      </c>
      <c r="M47" s="254">
        <v>7.24</v>
      </c>
      <c r="N47" s="254">
        <v>6.76</v>
      </c>
      <c r="O47" s="54">
        <f t="shared" si="0"/>
        <v>1207.6100000000001</v>
      </c>
      <c r="P47" s="269">
        <f>(O47-O48)/O48</f>
        <v>-0.13834463075276479</v>
      </c>
      <c r="Q47" s="257">
        <f>O47/$O$84</f>
        <v>1.0709249563266479E-2</v>
      </c>
      <c r="R47" s="258">
        <f>O47-O48</f>
        <v>-193.88999999999987</v>
      </c>
    </row>
    <row r="48" spans="1:112" s="201" customFormat="1" ht="21.75" thickBot="1" x14ac:dyDescent="0.4">
      <c r="A48" s="31" t="s">
        <v>16</v>
      </c>
      <c r="B48" s="260">
        <v>20.76</v>
      </c>
      <c r="C48" s="50">
        <v>0.98</v>
      </c>
      <c r="D48" s="261">
        <v>0.98</v>
      </c>
      <c r="E48" s="116">
        <v>0</v>
      </c>
      <c r="F48" s="50">
        <v>10.97</v>
      </c>
      <c r="G48" s="145">
        <v>1348.39</v>
      </c>
      <c r="H48" s="50">
        <v>317.24</v>
      </c>
      <c r="I48" s="261">
        <v>1031.1500000000001</v>
      </c>
      <c r="J48" s="116">
        <v>0.83</v>
      </c>
      <c r="K48" s="116">
        <v>0</v>
      </c>
      <c r="L48" s="50">
        <v>2.73</v>
      </c>
      <c r="M48" s="261">
        <v>10.52</v>
      </c>
      <c r="N48" s="45">
        <v>6.32</v>
      </c>
      <c r="O48" s="21">
        <f t="shared" si="0"/>
        <v>1401.5</v>
      </c>
      <c r="P48" s="266"/>
      <c r="Q48" s="267"/>
      <c r="R48" s="268"/>
    </row>
    <row r="49" spans="1:197" s="259" customFormat="1" ht="21.75" thickBot="1" x14ac:dyDescent="0.4">
      <c r="A49" s="25" t="s">
        <v>17</v>
      </c>
      <c r="B49" s="264">
        <v>936.02</v>
      </c>
      <c r="C49" s="53">
        <v>191.73</v>
      </c>
      <c r="D49" s="254">
        <v>191.73</v>
      </c>
      <c r="E49" s="254">
        <v>0</v>
      </c>
      <c r="F49" s="254">
        <v>39.770000000000003</v>
      </c>
      <c r="G49" s="212">
        <v>2357.63</v>
      </c>
      <c r="H49" s="254">
        <v>1068.6199999999999</v>
      </c>
      <c r="I49" s="255">
        <v>1289.01</v>
      </c>
      <c r="J49" s="52">
        <v>619.92999999999995</v>
      </c>
      <c r="K49" s="254">
        <v>0</v>
      </c>
      <c r="L49" s="254">
        <v>231.26</v>
      </c>
      <c r="M49" s="254">
        <v>91.76</v>
      </c>
      <c r="N49" s="254">
        <v>112.47</v>
      </c>
      <c r="O49" s="54">
        <f t="shared" si="0"/>
        <v>4580.5700000000006</v>
      </c>
      <c r="P49" s="256">
        <f>(O49-O50)/O50</f>
        <v>2.8022426698367433E-3</v>
      </c>
      <c r="Q49" s="257">
        <f>O49/$O$84</f>
        <v>4.0621117142133255E-2</v>
      </c>
      <c r="R49" s="258">
        <f>O49-O50</f>
        <v>12.800000000000182</v>
      </c>
    </row>
    <row r="50" spans="1:197" s="201" customFormat="1" ht="21.75" thickBot="1" x14ac:dyDescent="0.4">
      <c r="A50" s="31" t="s">
        <v>16</v>
      </c>
      <c r="B50" s="260">
        <v>620.49</v>
      </c>
      <c r="C50" s="50">
        <v>199.61</v>
      </c>
      <c r="D50" s="261">
        <v>199.61</v>
      </c>
      <c r="E50" s="50">
        <v>0</v>
      </c>
      <c r="F50" s="261">
        <v>35.65</v>
      </c>
      <c r="G50" s="145">
        <v>2370.29</v>
      </c>
      <c r="H50" s="229">
        <v>1037.6199999999999</v>
      </c>
      <c r="I50" s="229">
        <v>1332.67</v>
      </c>
      <c r="J50" s="229">
        <v>602.35</v>
      </c>
      <c r="K50" s="261">
        <v>0</v>
      </c>
      <c r="L50" s="50">
        <v>224.75</v>
      </c>
      <c r="M50" s="50">
        <v>80.03</v>
      </c>
      <c r="N50" s="45">
        <v>434.6</v>
      </c>
      <c r="O50" s="21">
        <f t="shared" si="0"/>
        <v>4567.7700000000004</v>
      </c>
      <c r="P50" s="266"/>
      <c r="Q50" s="267"/>
      <c r="R50" s="268"/>
    </row>
    <row r="51" spans="1:197" s="259" customFormat="1" ht="21.75" thickBot="1" x14ac:dyDescent="0.4">
      <c r="A51" s="25" t="s">
        <v>29</v>
      </c>
      <c r="B51" s="26">
        <v>1157.5999999999999</v>
      </c>
      <c r="C51" s="26">
        <v>190.35</v>
      </c>
      <c r="D51" s="26">
        <v>111.61</v>
      </c>
      <c r="E51" s="26">
        <v>78.739999999999995</v>
      </c>
      <c r="F51" s="26">
        <v>228.33</v>
      </c>
      <c r="G51" s="26">
        <v>3133.99</v>
      </c>
      <c r="H51" s="26">
        <v>789.75</v>
      </c>
      <c r="I51" s="26">
        <v>2344.2399999999998</v>
      </c>
      <c r="J51" s="26">
        <v>3713.11</v>
      </c>
      <c r="K51" s="26">
        <v>28.61</v>
      </c>
      <c r="L51" s="26">
        <v>119.01</v>
      </c>
      <c r="M51" s="26">
        <v>373.35</v>
      </c>
      <c r="N51" s="270">
        <v>669.02</v>
      </c>
      <c r="O51" s="54">
        <f t="shared" si="0"/>
        <v>9613.3700000000008</v>
      </c>
      <c r="P51" s="256">
        <f>(O51-O52)/O52</f>
        <v>6.1888753056235785E-3</v>
      </c>
      <c r="Q51" s="257">
        <f>O51/$O$84</f>
        <v>8.5252671370739788E-2</v>
      </c>
      <c r="R51" s="258">
        <f>O51-O52</f>
        <v>59.130000000001019</v>
      </c>
    </row>
    <row r="52" spans="1:197" s="201" customFormat="1" ht="21.75" thickBot="1" x14ac:dyDescent="0.4">
      <c r="A52" s="79" t="s">
        <v>16</v>
      </c>
      <c r="B52" s="208">
        <v>933.66</v>
      </c>
      <c r="C52" s="208">
        <v>216.69</v>
      </c>
      <c r="D52" s="209">
        <v>138.4</v>
      </c>
      <c r="E52" s="209">
        <v>78.290000000000006</v>
      </c>
      <c r="F52" s="209">
        <v>226.4</v>
      </c>
      <c r="G52" s="210">
        <v>3838.21</v>
      </c>
      <c r="H52" s="208">
        <v>958.74</v>
      </c>
      <c r="I52" s="185">
        <v>2879.47</v>
      </c>
      <c r="J52" s="209">
        <v>2794.91</v>
      </c>
      <c r="K52" s="73">
        <v>12.46</v>
      </c>
      <c r="L52" s="209">
        <v>104.14</v>
      </c>
      <c r="M52" s="209">
        <v>352.13</v>
      </c>
      <c r="N52" s="271">
        <v>1075.6399999999999</v>
      </c>
      <c r="O52" s="82">
        <f t="shared" si="0"/>
        <v>9554.24</v>
      </c>
      <c r="P52" s="266"/>
      <c r="Q52" s="267"/>
      <c r="R52" s="268"/>
    </row>
    <row r="53" spans="1:197" s="259" customFormat="1" ht="21.75" thickBot="1" x14ac:dyDescent="0.4">
      <c r="A53" s="25" t="s">
        <v>22</v>
      </c>
      <c r="B53" s="264">
        <v>143.55000000000001</v>
      </c>
      <c r="C53" s="272">
        <v>20.52</v>
      </c>
      <c r="D53" s="254">
        <v>7.58</v>
      </c>
      <c r="E53" s="254">
        <v>12.94</v>
      </c>
      <c r="F53" s="254">
        <v>5.25</v>
      </c>
      <c r="G53" s="43">
        <v>434.13</v>
      </c>
      <c r="H53" s="254">
        <v>236.96</v>
      </c>
      <c r="I53" s="255">
        <v>197.17</v>
      </c>
      <c r="J53" s="273">
        <v>158.75</v>
      </c>
      <c r="K53" s="254">
        <v>0</v>
      </c>
      <c r="L53" s="254">
        <v>4.5199999999999996</v>
      </c>
      <c r="M53" s="254">
        <v>47.18</v>
      </c>
      <c r="N53" s="254">
        <v>806</v>
      </c>
      <c r="O53" s="54">
        <f t="shared" si="0"/>
        <v>1619.9</v>
      </c>
      <c r="P53" s="256">
        <f>(O53-O54)/O54</f>
        <v>0.13253584837065585</v>
      </c>
      <c r="Q53" s="257">
        <f>O53/$O$84</f>
        <v>1.436549330291681E-2</v>
      </c>
      <c r="R53" s="258">
        <f>O53-O54</f>
        <v>189.57000000000016</v>
      </c>
    </row>
    <row r="54" spans="1:197" s="201" customFormat="1" ht="21.75" thickBot="1" x14ac:dyDescent="0.4">
      <c r="A54" s="31" t="s">
        <v>16</v>
      </c>
      <c r="B54" s="241">
        <v>124.59</v>
      </c>
      <c r="C54" s="50">
        <v>20.309999999999999</v>
      </c>
      <c r="D54" s="261">
        <v>11.07</v>
      </c>
      <c r="E54" s="116">
        <v>9.24</v>
      </c>
      <c r="F54" s="50">
        <v>4.8</v>
      </c>
      <c r="G54" s="149">
        <v>396.4</v>
      </c>
      <c r="H54" s="116">
        <v>200.42</v>
      </c>
      <c r="I54" s="116">
        <v>195.98</v>
      </c>
      <c r="J54" s="116">
        <v>96.54</v>
      </c>
      <c r="K54" s="50">
        <v>0</v>
      </c>
      <c r="L54" s="50">
        <v>2.68</v>
      </c>
      <c r="M54" s="261">
        <v>32.14</v>
      </c>
      <c r="N54" s="45">
        <v>752.86999999999989</v>
      </c>
      <c r="O54" s="21">
        <f t="shared" si="0"/>
        <v>1430.33</v>
      </c>
      <c r="P54" s="274"/>
      <c r="Q54" s="275"/>
      <c r="R54" s="268"/>
    </row>
    <row r="55" spans="1:197" ht="21.75" thickBot="1" x14ac:dyDescent="0.4">
      <c r="A55" s="276" t="s">
        <v>61</v>
      </c>
      <c r="B55" s="277">
        <f>SUM(B5,B7,B9,B11,B13,B17,B19,B21,B23,B25,B27,B29,B31,B33,B35,B37,B39,B41,B43,B45,B47,B49,B51,B53,B15)</f>
        <v>13149.32</v>
      </c>
      <c r="C55" s="277">
        <f t="shared" ref="C55:O55" si="1">SUM(C5,C7,C9,C11,C13,C17,C19,C21,C23,C25,C27,C29,C31,C33,C35,C37,C39,C41,C43,C45,C47,C49,C51,C53,C15)</f>
        <v>1910.39</v>
      </c>
      <c r="D55" s="277">
        <f t="shared" si="1"/>
        <v>1421.3099999999997</v>
      </c>
      <c r="E55" s="277">
        <f t="shared" si="1"/>
        <v>489.0800000000001</v>
      </c>
      <c r="F55" s="277">
        <f t="shared" si="1"/>
        <v>1643.7499999999998</v>
      </c>
      <c r="G55" s="277">
        <f t="shared" si="1"/>
        <v>35279.620000000003</v>
      </c>
      <c r="H55" s="277">
        <f t="shared" si="1"/>
        <v>13651.039999999999</v>
      </c>
      <c r="I55" s="277">
        <f t="shared" si="1"/>
        <v>21628.579999999998</v>
      </c>
      <c r="J55" s="277">
        <f t="shared" si="1"/>
        <v>23954.53</v>
      </c>
      <c r="K55" s="277">
        <f t="shared" si="1"/>
        <v>425.68</v>
      </c>
      <c r="L55" s="277">
        <f t="shared" si="1"/>
        <v>1956.2899999999997</v>
      </c>
      <c r="M55" s="277">
        <f t="shared" si="1"/>
        <v>2512.1699999999996</v>
      </c>
      <c r="N55" s="277">
        <f t="shared" si="1"/>
        <v>14645.66</v>
      </c>
      <c r="O55" s="277">
        <f t="shared" si="1"/>
        <v>95477.41</v>
      </c>
      <c r="P55" s="278">
        <f>(O55-O56)/O56</f>
        <v>-1.6779157953749568E-2</v>
      </c>
      <c r="Q55" s="279">
        <f>O55/$O$84</f>
        <v>0.8467066448143975</v>
      </c>
      <c r="R55" s="280">
        <f>O55-O56</f>
        <v>-1629.3700000000099</v>
      </c>
      <c r="S55" s="195"/>
      <c r="T55" s="207"/>
    </row>
    <row r="56" spans="1:197" s="287" customFormat="1" ht="21.75" thickBot="1" x14ac:dyDescent="0.4">
      <c r="A56" s="281" t="s">
        <v>26</v>
      </c>
      <c r="B56" s="22">
        <f>SUM(B6,B8,B10,B12,B14,B18,B20,B22,B24,B26,B28,B30,B32,B34,B36,B38,B40,B42,B44,B46,B48,B50,B52,B54,B16)</f>
        <v>9879.73</v>
      </c>
      <c r="C56" s="22">
        <f t="shared" ref="C56:O56" si="2">SUM(C6,C8,C10,C12,C14,C18,C20,C22,C24,C26,C28,C30,C32,C34,C36,C38,C40,C42,C44,C46,C48,C50,C52,C54,C16)</f>
        <v>2157.0199999999995</v>
      </c>
      <c r="D56" s="22">
        <f t="shared" si="2"/>
        <v>1678.9700000000003</v>
      </c>
      <c r="E56" s="22">
        <f t="shared" si="2"/>
        <v>478.05</v>
      </c>
      <c r="F56" s="22">
        <f t="shared" si="2"/>
        <v>1524.3500000000001</v>
      </c>
      <c r="G56" s="22">
        <f t="shared" si="2"/>
        <v>39354.560000000005</v>
      </c>
      <c r="H56" s="22">
        <f t="shared" si="2"/>
        <v>15319.229999999998</v>
      </c>
      <c r="I56" s="22">
        <f t="shared" si="2"/>
        <v>24035.329999999998</v>
      </c>
      <c r="J56" s="22">
        <f t="shared" si="2"/>
        <v>21886.969999999998</v>
      </c>
      <c r="K56" s="22">
        <f t="shared" si="2"/>
        <v>348.83</v>
      </c>
      <c r="L56" s="22">
        <f t="shared" si="2"/>
        <v>1729</v>
      </c>
      <c r="M56" s="22">
        <f t="shared" si="2"/>
        <v>2641.7500000000005</v>
      </c>
      <c r="N56" s="22">
        <f t="shared" si="2"/>
        <v>17584.569999999996</v>
      </c>
      <c r="O56" s="22">
        <f t="shared" si="2"/>
        <v>97106.780000000013</v>
      </c>
      <c r="P56" s="282"/>
      <c r="Q56" s="283"/>
      <c r="R56" s="284"/>
      <c r="S56" s="285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  <c r="EX56" s="286"/>
      <c r="EY56" s="286"/>
      <c r="EZ56" s="286"/>
      <c r="FA56" s="286"/>
      <c r="FB56" s="286"/>
      <c r="FC56" s="286"/>
      <c r="FD56" s="286"/>
      <c r="FE56" s="286"/>
      <c r="FF56" s="286"/>
      <c r="FG56" s="286"/>
      <c r="FH56" s="286"/>
      <c r="FI56" s="286"/>
      <c r="FJ56" s="286"/>
      <c r="FK56" s="286"/>
      <c r="FL56" s="286"/>
      <c r="FM56" s="286"/>
      <c r="FN56" s="286"/>
      <c r="FO56" s="286"/>
      <c r="FP56" s="286"/>
      <c r="FQ56" s="286"/>
      <c r="FR56" s="286"/>
      <c r="FS56" s="286"/>
      <c r="FT56" s="286"/>
      <c r="FU56" s="286"/>
      <c r="FV56" s="286"/>
      <c r="FW56" s="286"/>
      <c r="FX56" s="286"/>
      <c r="FY56" s="286"/>
      <c r="FZ56" s="286"/>
      <c r="GA56" s="286"/>
      <c r="GB56" s="286"/>
      <c r="GC56" s="286"/>
      <c r="GD56" s="286"/>
      <c r="GE56" s="286"/>
      <c r="GF56" s="286"/>
      <c r="GG56" s="286"/>
      <c r="GH56" s="286"/>
      <c r="GI56" s="286"/>
      <c r="GJ56" s="286"/>
      <c r="GK56" s="286"/>
      <c r="GL56" s="286"/>
      <c r="GM56" s="286"/>
      <c r="GN56" s="286"/>
      <c r="GO56" s="286"/>
    </row>
    <row r="57" spans="1:197" ht="21.75" thickBot="1" x14ac:dyDescent="0.4">
      <c r="A57" s="288" t="s">
        <v>27</v>
      </c>
      <c r="B57" s="289">
        <f>(B55-B56)/B56</f>
        <v>0.33093920582849939</v>
      </c>
      <c r="C57" s="289">
        <f t="shared" ref="C57:O57" si="3">(C55-C56)/C56</f>
        <v>-0.11433830006212251</v>
      </c>
      <c r="D57" s="289">
        <f t="shared" si="3"/>
        <v>-0.15346313513642323</v>
      </c>
      <c r="E57" s="289">
        <f t="shared" si="3"/>
        <v>2.3072900324234046E-2</v>
      </c>
      <c r="F57" s="289">
        <f t="shared" si="3"/>
        <v>7.8328467871551566E-2</v>
      </c>
      <c r="G57" s="289">
        <f t="shared" si="3"/>
        <v>-0.10354429067432089</v>
      </c>
      <c r="H57" s="289">
        <f t="shared" si="3"/>
        <v>-0.10889515987422338</v>
      </c>
      <c r="I57" s="289">
        <f t="shared" si="3"/>
        <v>-0.10013384463620846</v>
      </c>
      <c r="J57" s="289">
        <f t="shared" si="3"/>
        <v>9.4465337138946212E-2</v>
      </c>
      <c r="K57" s="289">
        <f t="shared" si="3"/>
        <v>0.2203078863629849</v>
      </c>
      <c r="L57" s="289">
        <f t="shared" si="3"/>
        <v>0.13145748987854236</v>
      </c>
      <c r="M57" s="289">
        <f t="shared" si="3"/>
        <v>-4.9050818586164779E-2</v>
      </c>
      <c r="N57" s="289">
        <f t="shared" si="3"/>
        <v>-0.16713004639863227</v>
      </c>
      <c r="O57" s="289">
        <f t="shared" si="3"/>
        <v>-1.6779157953749568E-2</v>
      </c>
      <c r="P57" s="290"/>
      <c r="Q57" s="291"/>
      <c r="R57" s="280"/>
      <c r="S57" s="195"/>
    </row>
    <row r="58" spans="1:197" ht="21.75" thickBot="1" x14ac:dyDescent="0.4">
      <c r="A58" s="292" t="s">
        <v>31</v>
      </c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4"/>
      <c r="Q58" s="294"/>
      <c r="R58" s="280"/>
      <c r="S58" s="195"/>
    </row>
    <row r="59" spans="1:197" s="57" customFormat="1" ht="21.75" thickBot="1" x14ac:dyDescent="0.4">
      <c r="A59" s="144" t="s">
        <v>63</v>
      </c>
      <c r="B59" s="212">
        <v>0</v>
      </c>
      <c r="C59" s="212">
        <v>0</v>
      </c>
      <c r="D59" s="212">
        <v>0</v>
      </c>
      <c r="E59" s="212">
        <v>0</v>
      </c>
      <c r="F59" s="212">
        <v>0</v>
      </c>
      <c r="G59" s="212">
        <v>0</v>
      </c>
      <c r="H59" s="212">
        <v>0</v>
      </c>
      <c r="I59" s="212">
        <v>0</v>
      </c>
      <c r="J59" s="95">
        <v>600.23</v>
      </c>
      <c r="K59" s="212">
        <v>0</v>
      </c>
      <c r="L59" s="212">
        <v>0</v>
      </c>
      <c r="M59" s="212">
        <v>55.24</v>
      </c>
      <c r="N59" s="212">
        <v>0</v>
      </c>
      <c r="O59" s="54">
        <f t="shared" ref="O59:O72" si="4">B59+C59+F59+G59+J59+K59+L59+M59+N59</f>
        <v>655.47</v>
      </c>
      <c r="P59" s="295">
        <f>(O59-O60)/O60</f>
        <v>0.71378147305671025</v>
      </c>
      <c r="Q59" s="193">
        <f>O59/$O$84</f>
        <v>5.8127970215833581E-3</v>
      </c>
      <c r="R59" s="194">
        <f>O59-O60</f>
        <v>273</v>
      </c>
      <c r="S59" s="195"/>
    </row>
    <row r="60" spans="1:197" s="296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0">
        <v>323.93</v>
      </c>
      <c r="K60" s="45">
        <v>0</v>
      </c>
      <c r="L60" s="45">
        <v>0</v>
      </c>
      <c r="M60" s="45">
        <v>58.54</v>
      </c>
      <c r="N60" s="45">
        <v>0</v>
      </c>
      <c r="O60" s="21">
        <f t="shared" si="4"/>
        <v>382.47</v>
      </c>
      <c r="P60" s="198"/>
      <c r="Q60" s="199"/>
      <c r="R60" s="200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2"/>
      <c r="DI60" s="203"/>
      <c r="DJ60" s="203"/>
      <c r="DK60" s="203"/>
      <c r="DL60" s="203"/>
      <c r="DM60" s="203"/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03"/>
      <c r="EK60" s="203"/>
      <c r="EL60" s="203"/>
      <c r="EM60" s="203"/>
      <c r="EN60" s="203"/>
      <c r="EO60" s="203"/>
      <c r="EP60" s="203"/>
      <c r="EQ60" s="203"/>
      <c r="ER60" s="203"/>
      <c r="ES60" s="203"/>
      <c r="ET60" s="203"/>
      <c r="EU60" s="203"/>
      <c r="EV60" s="203"/>
      <c r="EW60" s="203"/>
      <c r="EX60" s="203"/>
      <c r="EY60" s="203"/>
      <c r="EZ60" s="203"/>
      <c r="FA60" s="203"/>
      <c r="FB60" s="203"/>
      <c r="FC60" s="203"/>
      <c r="FD60" s="203"/>
      <c r="FE60" s="203"/>
      <c r="FF60" s="203"/>
      <c r="FG60" s="203"/>
      <c r="FH60" s="203"/>
      <c r="FI60" s="203"/>
      <c r="FJ60" s="203"/>
      <c r="FK60" s="203"/>
      <c r="FL60" s="203"/>
      <c r="FM60" s="203"/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  <c r="GE60" s="203"/>
      <c r="GF60" s="203"/>
      <c r="GG60" s="203"/>
      <c r="GH60" s="203"/>
      <c r="GI60" s="203"/>
      <c r="GJ60" s="203"/>
      <c r="GK60" s="203"/>
      <c r="GL60" s="203"/>
      <c r="GM60" s="203"/>
      <c r="GN60" s="203"/>
      <c r="GO60" s="203"/>
    </row>
    <row r="61" spans="1:197" s="57" customFormat="1" ht="21.75" thickBot="1" x14ac:dyDescent="0.4">
      <c r="A61" s="144" t="s">
        <v>80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1255.32</v>
      </c>
      <c r="K61" s="47">
        <v>0</v>
      </c>
      <c r="L61" s="47">
        <v>0</v>
      </c>
      <c r="M61" s="47">
        <v>103.58</v>
      </c>
      <c r="N61" s="47">
        <v>0</v>
      </c>
      <c r="O61" s="54">
        <f t="shared" si="4"/>
        <v>1358.8999999999999</v>
      </c>
      <c r="P61" s="205">
        <f>(O61-O62)/O62</f>
        <v>3.306193506207173E-2</v>
      </c>
      <c r="Q61" s="206">
        <f>O61/$O$84</f>
        <v>1.2050909839702235E-2</v>
      </c>
      <c r="R61" s="194">
        <f>O61-O62</f>
        <v>43.489999999999782</v>
      </c>
      <c r="S61" s="195"/>
    </row>
    <row r="62" spans="1:197" s="203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1232.9100000000001</v>
      </c>
      <c r="K62" s="45">
        <v>0</v>
      </c>
      <c r="L62" s="45">
        <v>0</v>
      </c>
      <c r="M62" s="45">
        <v>82.5</v>
      </c>
      <c r="N62" s="45">
        <v>0</v>
      </c>
      <c r="O62" s="21">
        <f t="shared" si="4"/>
        <v>1315.41</v>
      </c>
      <c r="P62" s="198"/>
      <c r="Q62" s="199"/>
      <c r="R62" s="200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2"/>
    </row>
    <row r="63" spans="1:197" s="57" customFormat="1" ht="21.75" thickBot="1" x14ac:dyDescent="0.4">
      <c r="A63" s="144" t="s">
        <v>77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1172.1300000000001</v>
      </c>
      <c r="K63" s="47">
        <v>0</v>
      </c>
      <c r="L63" s="47">
        <v>0</v>
      </c>
      <c r="M63" s="47">
        <v>29.06</v>
      </c>
      <c r="N63" s="47">
        <v>0</v>
      </c>
      <c r="O63" s="54">
        <f t="shared" si="4"/>
        <v>1201.19</v>
      </c>
      <c r="P63" s="205">
        <f>(O63-O64)/O64</f>
        <v>-2.3327479103652252E-2</v>
      </c>
      <c r="Q63" s="206">
        <f>O63/$O$84</f>
        <v>1.0652316130952924E-2</v>
      </c>
      <c r="R63" s="194">
        <f>O63-O64</f>
        <v>-28.689999999999827</v>
      </c>
      <c r="S63" s="195"/>
    </row>
    <row r="64" spans="1:197" s="203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1132.77</v>
      </c>
      <c r="K64" s="45">
        <v>0</v>
      </c>
      <c r="L64" s="45">
        <v>0</v>
      </c>
      <c r="M64" s="45">
        <v>97.11</v>
      </c>
      <c r="N64" s="45">
        <v>0</v>
      </c>
      <c r="O64" s="21">
        <f t="shared" si="4"/>
        <v>1229.8799999999999</v>
      </c>
      <c r="P64" s="198"/>
      <c r="Q64" s="199"/>
      <c r="R64" s="200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2"/>
    </row>
    <row r="65" spans="1:112" s="57" customFormat="1" ht="21.75" thickBot="1" x14ac:dyDescent="0.4">
      <c r="A65" s="25" t="s">
        <v>66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100">
        <v>389.19</v>
      </c>
      <c r="K65" s="47">
        <v>0</v>
      </c>
      <c r="L65" s="47">
        <v>0</v>
      </c>
      <c r="M65" s="47">
        <v>3.72</v>
      </c>
      <c r="N65" s="47">
        <v>0</v>
      </c>
      <c r="O65" s="54">
        <f t="shared" si="4"/>
        <v>392.91</v>
      </c>
      <c r="P65" s="205">
        <f>(O65-O66)/O66</f>
        <v>0.23778470843965605</v>
      </c>
      <c r="Q65" s="206">
        <f>O65/$O$84</f>
        <v>3.4843792664047434E-3</v>
      </c>
      <c r="R65" s="194">
        <f>O65-O66</f>
        <v>75.480000000000018</v>
      </c>
      <c r="S65" s="195"/>
    </row>
    <row r="66" spans="1:112" s="203" customFormat="1" ht="21.75" thickBot="1" x14ac:dyDescent="0.4">
      <c r="A66" s="79" t="s">
        <v>16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116">
        <v>0</v>
      </c>
      <c r="J66" s="116">
        <v>313.11</v>
      </c>
      <c r="K66" s="45">
        <v>0</v>
      </c>
      <c r="L66" s="45">
        <v>0</v>
      </c>
      <c r="M66" s="45">
        <v>4.32</v>
      </c>
      <c r="N66" s="45">
        <v>0</v>
      </c>
      <c r="O66" s="21">
        <f t="shared" si="4"/>
        <v>317.43</v>
      </c>
      <c r="P66" s="198"/>
      <c r="Q66" s="199"/>
      <c r="R66" s="200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2"/>
    </row>
    <row r="67" spans="1:112" s="201" customFormat="1" ht="21.75" thickBot="1" x14ac:dyDescent="0.4">
      <c r="A67" s="25" t="s">
        <v>32</v>
      </c>
      <c r="B67" s="83">
        <v>0</v>
      </c>
      <c r="C67" s="103">
        <v>0</v>
      </c>
      <c r="D67" s="83">
        <v>0</v>
      </c>
      <c r="E67" s="83">
        <v>0</v>
      </c>
      <c r="F67" s="103">
        <v>0</v>
      </c>
      <c r="G67" s="83">
        <v>0</v>
      </c>
      <c r="H67" s="103">
        <v>0</v>
      </c>
      <c r="I67" s="83">
        <v>0</v>
      </c>
      <c r="J67" s="297">
        <v>821.77</v>
      </c>
      <c r="K67" s="47">
        <v>0</v>
      </c>
      <c r="L67" s="47">
        <v>0</v>
      </c>
      <c r="M67" s="47">
        <v>28.92</v>
      </c>
      <c r="N67" s="47">
        <v>0</v>
      </c>
      <c r="O67" s="47">
        <f t="shared" si="4"/>
        <v>850.68999999999994</v>
      </c>
      <c r="P67" s="300">
        <f>(O67-O68)/O68</f>
        <v>0.3649695938898963</v>
      </c>
      <c r="Q67" s="206">
        <f>O67/$O$84</f>
        <v>7.5440345069808625E-3</v>
      </c>
      <c r="R67" s="194">
        <f>O67-O68</f>
        <v>227.46000000000004</v>
      </c>
    </row>
    <row r="68" spans="1:112" s="201" customFormat="1" ht="21.75" thickBot="1" x14ac:dyDescent="0.4">
      <c r="A68" s="79" t="s">
        <v>16</v>
      </c>
      <c r="B68" s="298">
        <v>0</v>
      </c>
      <c r="C68" s="299">
        <v>0</v>
      </c>
      <c r="D68" s="298">
        <v>0</v>
      </c>
      <c r="E68" s="114">
        <v>0</v>
      </c>
      <c r="F68" s="299">
        <v>0</v>
      </c>
      <c r="G68" s="298">
        <v>0</v>
      </c>
      <c r="H68" s="299">
        <v>0</v>
      </c>
      <c r="I68" s="114">
        <v>0</v>
      </c>
      <c r="J68" s="115">
        <v>592.05999999999995</v>
      </c>
      <c r="K68" s="45">
        <v>0</v>
      </c>
      <c r="L68" s="45">
        <v>0</v>
      </c>
      <c r="M68" s="45">
        <v>31.17</v>
      </c>
      <c r="N68" s="45">
        <v>0</v>
      </c>
      <c r="O68" s="45">
        <f t="shared" si="4"/>
        <v>623.2299999999999</v>
      </c>
      <c r="P68" s="301"/>
      <c r="Q68" s="302"/>
      <c r="R68" s="303"/>
    </row>
    <row r="69" spans="1:112" s="240" customFormat="1" ht="21.75" thickBot="1" x14ac:dyDescent="0.4">
      <c r="A69" s="25" t="s">
        <v>73</v>
      </c>
      <c r="B69" s="54">
        <v>0</v>
      </c>
      <c r="C69" s="54">
        <v>0</v>
      </c>
      <c r="D69" s="54">
        <v>0</v>
      </c>
      <c r="E69" s="43">
        <v>0</v>
      </c>
      <c r="F69" s="54">
        <v>0</v>
      </c>
      <c r="G69" s="54">
        <v>0</v>
      </c>
      <c r="H69" s="54">
        <v>0</v>
      </c>
      <c r="I69" s="43">
        <v>0</v>
      </c>
      <c r="J69" s="43">
        <v>-0.01</v>
      </c>
      <c r="K69" s="47">
        <v>0</v>
      </c>
      <c r="L69" s="47">
        <v>0</v>
      </c>
      <c r="M69" s="304">
        <v>0</v>
      </c>
      <c r="N69" s="304">
        <v>0</v>
      </c>
      <c r="O69" s="42">
        <f>B69+C69+F69+G69+J69+K69+L69+M69+N69</f>
        <v>-0.01</v>
      </c>
      <c r="P69" s="225">
        <f>(O69-O70)/O70</f>
        <v>-1.0016103059581321</v>
      </c>
      <c r="Q69" s="305">
        <f>O69/$O$84</f>
        <v>-8.8681358743853389E-8</v>
      </c>
      <c r="R69" s="306">
        <f>O69-O70</f>
        <v>-6.22</v>
      </c>
      <c r="S69" s="239"/>
    </row>
    <row r="70" spans="1:112" s="203" customFormat="1" ht="21.75" thickBot="1" x14ac:dyDescent="0.4">
      <c r="A70" s="79" t="s">
        <v>16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6.21</v>
      </c>
      <c r="K70" s="45">
        <v>0</v>
      </c>
      <c r="L70" s="45">
        <v>0</v>
      </c>
      <c r="M70" s="45">
        <v>0</v>
      </c>
      <c r="N70" s="45">
        <v>0</v>
      </c>
      <c r="O70" s="21">
        <f>B70+C70+F70+G70+J70+K70+L70+M70+N70</f>
        <v>6.21</v>
      </c>
      <c r="P70" s="198"/>
      <c r="Q70" s="199"/>
      <c r="R70" s="200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2"/>
    </row>
    <row r="71" spans="1:112" s="259" customFormat="1" ht="21.75" thickBot="1" x14ac:dyDescent="0.4">
      <c r="A71" s="25" t="s">
        <v>60</v>
      </c>
      <c r="B71" s="307">
        <v>0</v>
      </c>
      <c r="C71" s="53">
        <v>0</v>
      </c>
      <c r="D71" s="253">
        <v>0</v>
      </c>
      <c r="E71" s="253">
        <v>0</v>
      </c>
      <c r="F71" s="307">
        <v>0</v>
      </c>
      <c r="G71" s="53">
        <v>0</v>
      </c>
      <c r="H71" s="253">
        <v>0</v>
      </c>
      <c r="I71" s="253">
        <v>0</v>
      </c>
      <c r="J71" s="53">
        <v>4686.2299999999996</v>
      </c>
      <c r="K71" s="253">
        <v>0</v>
      </c>
      <c r="L71" s="253">
        <v>0</v>
      </c>
      <c r="M71" s="253">
        <v>68.52</v>
      </c>
      <c r="N71" s="253">
        <v>0</v>
      </c>
      <c r="O71" s="54">
        <f t="shared" si="4"/>
        <v>4754.75</v>
      </c>
      <c r="P71" s="308">
        <f>(O71-O72)/O72</f>
        <v>0.44733758070358626</v>
      </c>
      <c r="Q71" s="309">
        <f>O71/$O$84</f>
        <v>4.2165769048733689E-2</v>
      </c>
      <c r="R71" s="310">
        <f>O71-O72</f>
        <v>1469.5800000000004</v>
      </c>
    </row>
    <row r="72" spans="1:112" s="201" customFormat="1" ht="21.75" thickBot="1" x14ac:dyDescent="0.4">
      <c r="A72" s="79" t="s">
        <v>33</v>
      </c>
      <c r="B72" s="50">
        <v>0</v>
      </c>
      <c r="C72" s="116">
        <v>0</v>
      </c>
      <c r="D72" s="45">
        <v>0</v>
      </c>
      <c r="E72" s="252">
        <v>0</v>
      </c>
      <c r="F72" s="252">
        <v>0</v>
      </c>
      <c r="G72" s="116">
        <v>0</v>
      </c>
      <c r="H72" s="116">
        <v>0</v>
      </c>
      <c r="I72" s="50">
        <v>0</v>
      </c>
      <c r="J72" s="50">
        <v>3216.68</v>
      </c>
      <c r="K72" s="50">
        <v>0</v>
      </c>
      <c r="L72" s="220">
        <v>0</v>
      </c>
      <c r="M72" s="116">
        <v>68.489999999999995</v>
      </c>
      <c r="N72" s="116">
        <v>0</v>
      </c>
      <c r="O72" s="21">
        <f t="shared" si="4"/>
        <v>3285.1699999999996</v>
      </c>
      <c r="P72" s="301"/>
      <c r="Q72" s="302"/>
      <c r="R72" s="200"/>
    </row>
    <row r="73" spans="1:112" ht="21.75" thickBot="1" x14ac:dyDescent="0.4">
      <c r="A73" s="311" t="s">
        <v>34</v>
      </c>
      <c r="B73" s="312">
        <f t="shared" ref="B73:O73" si="5">SUM(B59,B61,B63,B65,B67,B69,B71)</f>
        <v>0</v>
      </c>
      <c r="C73" s="312">
        <f t="shared" si="5"/>
        <v>0</v>
      </c>
      <c r="D73" s="312">
        <f t="shared" si="5"/>
        <v>0</v>
      </c>
      <c r="E73" s="312">
        <f t="shared" si="5"/>
        <v>0</v>
      </c>
      <c r="F73" s="312">
        <f t="shared" si="5"/>
        <v>0</v>
      </c>
      <c r="G73" s="312">
        <f t="shared" si="5"/>
        <v>0</v>
      </c>
      <c r="H73" s="312">
        <f t="shared" si="5"/>
        <v>0</v>
      </c>
      <c r="I73" s="312">
        <f t="shared" si="5"/>
        <v>0</v>
      </c>
      <c r="J73" s="312">
        <f>SUM(J59,J61,J63,J65,J67,J69,J71)</f>
        <v>8924.86</v>
      </c>
      <c r="K73" s="312">
        <f t="shared" si="5"/>
        <v>0</v>
      </c>
      <c r="L73" s="312">
        <f t="shared" si="5"/>
        <v>0</v>
      </c>
      <c r="M73" s="312">
        <f t="shared" si="5"/>
        <v>289.03999999999996</v>
      </c>
      <c r="N73" s="312">
        <f t="shared" si="5"/>
        <v>0</v>
      </c>
      <c r="O73" s="312">
        <f t="shared" si="5"/>
        <v>9213.9</v>
      </c>
      <c r="P73" s="290">
        <f>(O73-O74)/O74</f>
        <v>0.2868934886449343</v>
      </c>
      <c r="Q73" s="291">
        <f>O73/$O$84</f>
        <v>8.1710117132999069E-2</v>
      </c>
      <c r="R73" s="30">
        <f>O73-O74</f>
        <v>2054.1000000000004</v>
      </c>
      <c r="S73" s="195"/>
    </row>
    <row r="74" spans="1:112" ht="21.75" thickBot="1" x14ac:dyDescent="0.4">
      <c r="A74" s="281" t="s">
        <v>26</v>
      </c>
      <c r="B74" s="247">
        <f t="shared" ref="B74:O74" si="6">SUM(B60,B62,B64,B66,B68,B70,B72)</f>
        <v>0</v>
      </c>
      <c r="C74" s="247">
        <f t="shared" si="6"/>
        <v>0</v>
      </c>
      <c r="D74" s="247">
        <f t="shared" si="6"/>
        <v>0</v>
      </c>
      <c r="E74" s="247">
        <f t="shared" si="6"/>
        <v>0</v>
      </c>
      <c r="F74" s="247">
        <f t="shared" si="6"/>
        <v>0</v>
      </c>
      <c r="G74" s="247">
        <f t="shared" si="6"/>
        <v>0</v>
      </c>
      <c r="H74" s="247">
        <f t="shared" si="6"/>
        <v>0</v>
      </c>
      <c r="I74" s="247">
        <f t="shared" si="6"/>
        <v>0</v>
      </c>
      <c r="J74" s="247">
        <f>SUM(J60,J62,J64,J66,J68,J70,J72)</f>
        <v>6817.67</v>
      </c>
      <c r="K74" s="247">
        <f t="shared" si="6"/>
        <v>0</v>
      </c>
      <c r="L74" s="247">
        <f t="shared" si="6"/>
        <v>0</v>
      </c>
      <c r="M74" s="247">
        <f t="shared" si="6"/>
        <v>342.13</v>
      </c>
      <c r="N74" s="247">
        <f t="shared" si="6"/>
        <v>0</v>
      </c>
      <c r="O74" s="247">
        <f t="shared" si="6"/>
        <v>7159.7999999999993</v>
      </c>
      <c r="P74" s="313"/>
      <c r="Q74" s="314"/>
      <c r="R74" s="315"/>
      <c r="S74" s="195"/>
    </row>
    <row r="75" spans="1:112" ht="21.75" thickBot="1" x14ac:dyDescent="0.4">
      <c r="A75" s="288" t="s">
        <v>27</v>
      </c>
      <c r="B75" s="312"/>
      <c r="C75" s="312"/>
      <c r="D75" s="312"/>
      <c r="E75" s="312"/>
      <c r="F75" s="312"/>
      <c r="G75" s="312"/>
      <c r="H75" s="312"/>
      <c r="I75" s="312"/>
      <c r="J75" s="316">
        <f>(J73-J74)/J74</f>
        <v>0.30907773476862338</v>
      </c>
      <c r="K75" s="289"/>
      <c r="L75" s="289"/>
      <c r="M75" s="317">
        <f>(M73-M74)/M74</f>
        <v>-0.15517493350480821</v>
      </c>
      <c r="N75" s="317"/>
      <c r="O75" s="317">
        <f>(O73-O74)/O74</f>
        <v>0.2868934886449343</v>
      </c>
      <c r="P75" s="290"/>
      <c r="Q75" s="291"/>
      <c r="R75" s="280"/>
      <c r="S75" s="195"/>
    </row>
    <row r="76" spans="1:112" ht="21.75" thickBot="1" x14ac:dyDescent="0.4">
      <c r="A76" s="318" t="s">
        <v>35</v>
      </c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4"/>
      <c r="Q76" s="294"/>
      <c r="R76" s="280"/>
      <c r="S76" s="195"/>
    </row>
    <row r="77" spans="1:112" s="57" customFormat="1" ht="21.75" thickBot="1" x14ac:dyDescent="0.4">
      <c r="A77" s="319" t="s">
        <v>37</v>
      </c>
      <c r="B77" s="212">
        <v>0</v>
      </c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95">
        <v>0</v>
      </c>
      <c r="K77" s="212">
        <v>0</v>
      </c>
      <c r="L77" s="212">
        <v>0</v>
      </c>
      <c r="M77" s="212">
        <v>0</v>
      </c>
      <c r="N77" s="212">
        <v>7531</v>
      </c>
      <c r="O77" s="54">
        <f>B77+C77+D77+E77+F77+G77+H77+I77+J77+K77+L77+M77+N77</f>
        <v>7531</v>
      </c>
      <c r="P77" s="295">
        <f>(O77-O78)/O78</f>
        <v>0.14481072847722384</v>
      </c>
      <c r="Q77" s="193">
        <f>O77/$O$84</f>
        <v>6.6785931269995977E-2</v>
      </c>
      <c r="R77" s="194">
        <f>O77-O78</f>
        <v>952.61999999999989</v>
      </c>
      <c r="S77" s="195"/>
      <c r="T77" s="207"/>
    </row>
    <row r="78" spans="1:112" s="203" customFormat="1" ht="21.75" thickBot="1" x14ac:dyDescent="0.4">
      <c r="A78" s="296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0">
        <v>0</v>
      </c>
      <c r="K78" s="45">
        <v>0</v>
      </c>
      <c r="L78" s="45">
        <v>0</v>
      </c>
      <c r="M78" s="45">
        <v>0</v>
      </c>
      <c r="N78" s="45">
        <v>6578.38</v>
      </c>
      <c r="O78" s="54">
        <f t="shared" ref="O78:O80" si="7">B78+C78+D78+E78+F78+G78+H78+I78+J78+K78+L78+M78+N78</f>
        <v>6578.38</v>
      </c>
      <c r="P78" s="321"/>
      <c r="Q78" s="322"/>
      <c r="R78" s="323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2"/>
    </row>
    <row r="79" spans="1:112" s="57" customFormat="1" ht="21.75" thickBot="1" x14ac:dyDescent="0.4">
      <c r="A79" s="324" t="s">
        <v>36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540.96</v>
      </c>
      <c r="O79" s="54">
        <f t="shared" si="7"/>
        <v>540.96</v>
      </c>
      <c r="P79" s="205">
        <f>(O79-O80)/O80</f>
        <v>-0.10616149766196857</v>
      </c>
      <c r="Q79" s="206">
        <f>O79/$O$84</f>
        <v>4.797306782607493E-3</v>
      </c>
      <c r="R79" s="194">
        <f>O79-O80</f>
        <v>-64.25</v>
      </c>
      <c r="S79" s="195"/>
      <c r="T79" s="207"/>
    </row>
    <row r="80" spans="1:112" s="203" customFormat="1" ht="21.75" thickBot="1" x14ac:dyDescent="0.4">
      <c r="A80" s="296" t="s">
        <v>16</v>
      </c>
      <c r="B80" s="325">
        <v>0</v>
      </c>
      <c r="C80" s="325">
        <v>0</v>
      </c>
      <c r="D80" s="325">
        <v>0</v>
      </c>
      <c r="E80" s="326">
        <v>0</v>
      </c>
      <c r="F80" s="325">
        <v>0</v>
      </c>
      <c r="G80" s="325">
        <v>0</v>
      </c>
      <c r="H80" s="326">
        <v>0</v>
      </c>
      <c r="I80" s="326">
        <v>0</v>
      </c>
      <c r="J80" s="325">
        <v>0</v>
      </c>
      <c r="K80" s="45">
        <v>0</v>
      </c>
      <c r="L80" s="45">
        <v>0</v>
      </c>
      <c r="M80" s="45">
        <v>0</v>
      </c>
      <c r="N80" s="45">
        <v>605.21</v>
      </c>
      <c r="O80" s="54">
        <f t="shared" si="7"/>
        <v>605.21</v>
      </c>
      <c r="P80" s="321"/>
      <c r="Q80" s="322"/>
      <c r="R80" s="323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2"/>
    </row>
    <row r="81" spans="1:197" ht="21.75" thickBot="1" x14ac:dyDescent="0.4">
      <c r="A81" s="311" t="s">
        <v>38</v>
      </c>
      <c r="B81" s="312">
        <f>B77+B79</f>
        <v>0</v>
      </c>
      <c r="C81" s="312">
        <f t="shared" ref="C81:M81" si="8">C77+C79</f>
        <v>0</v>
      </c>
      <c r="D81" s="312">
        <f t="shared" si="8"/>
        <v>0</v>
      </c>
      <c r="E81" s="312">
        <f t="shared" si="8"/>
        <v>0</v>
      </c>
      <c r="F81" s="312">
        <f t="shared" si="8"/>
        <v>0</v>
      </c>
      <c r="G81" s="312">
        <f t="shared" si="8"/>
        <v>0</v>
      </c>
      <c r="H81" s="312">
        <f t="shared" si="8"/>
        <v>0</v>
      </c>
      <c r="I81" s="312">
        <f t="shared" si="8"/>
        <v>0</v>
      </c>
      <c r="J81" s="312">
        <f t="shared" si="8"/>
        <v>0</v>
      </c>
      <c r="K81" s="312">
        <f t="shared" si="8"/>
        <v>0</v>
      </c>
      <c r="L81" s="312">
        <f t="shared" si="8"/>
        <v>0</v>
      </c>
      <c r="M81" s="312">
        <f t="shared" si="8"/>
        <v>0</v>
      </c>
      <c r="N81" s="312">
        <f t="shared" ref="N81" si="9">N77+N79</f>
        <v>8071.96</v>
      </c>
      <c r="O81" s="312">
        <f t="shared" ref="O81" si="10">SUM(O77,O79)</f>
        <v>8071.96</v>
      </c>
      <c r="P81" s="290">
        <f>(O81-O82)/O82</f>
        <v>0.123666578966784</v>
      </c>
      <c r="Q81" s="291">
        <f>O81/$O$84</f>
        <v>7.1583238052603471E-2</v>
      </c>
      <c r="R81" s="280">
        <f>O81-O82</f>
        <v>888.36999999999989</v>
      </c>
      <c r="S81" s="195"/>
    </row>
    <row r="82" spans="1:197" ht="21.75" thickBot="1" x14ac:dyDescent="0.4">
      <c r="A82" s="281" t="s">
        <v>26</v>
      </c>
      <c r="B82" s="247">
        <f>B78+B80</f>
        <v>0</v>
      </c>
      <c r="C82" s="247">
        <f t="shared" ref="C82:M82" si="11">C78+C80</f>
        <v>0</v>
      </c>
      <c r="D82" s="247">
        <f t="shared" si="11"/>
        <v>0</v>
      </c>
      <c r="E82" s="247">
        <f t="shared" si="11"/>
        <v>0</v>
      </c>
      <c r="F82" s="247">
        <f t="shared" si="11"/>
        <v>0</v>
      </c>
      <c r="G82" s="247">
        <f t="shared" si="11"/>
        <v>0</v>
      </c>
      <c r="H82" s="247">
        <f t="shared" si="11"/>
        <v>0</v>
      </c>
      <c r="I82" s="247">
        <f t="shared" si="11"/>
        <v>0</v>
      </c>
      <c r="J82" s="247">
        <f t="shared" si="11"/>
        <v>0</v>
      </c>
      <c r="K82" s="247">
        <f t="shared" si="11"/>
        <v>0</v>
      </c>
      <c r="L82" s="247">
        <f t="shared" si="11"/>
        <v>0</v>
      </c>
      <c r="M82" s="247">
        <f t="shared" si="11"/>
        <v>0</v>
      </c>
      <c r="N82" s="247">
        <f t="shared" ref="N82" si="12">N78+N80</f>
        <v>7183.59</v>
      </c>
      <c r="O82" s="247">
        <f>B82+C82+F82+G82+J82+K82+L82+M82+N82</f>
        <v>7183.59</v>
      </c>
      <c r="P82" s="313"/>
      <c r="Q82" s="314"/>
      <c r="R82" s="315"/>
      <c r="S82" s="195"/>
    </row>
    <row r="83" spans="1:197" ht="21.75" thickBot="1" x14ac:dyDescent="0.4">
      <c r="A83" s="288" t="s">
        <v>27</v>
      </c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6">
        <f>(N81-N82)/N82</f>
        <v>0.123666578966784</v>
      </c>
      <c r="O83" s="317">
        <f>(O81-O82)/O82</f>
        <v>0.123666578966784</v>
      </c>
      <c r="P83" s="290"/>
      <c r="Q83" s="291"/>
      <c r="R83" s="280"/>
      <c r="S83" s="195"/>
    </row>
    <row r="84" spans="1:197" ht="21.75" thickBot="1" x14ac:dyDescent="0.4">
      <c r="A84" s="327" t="s">
        <v>39</v>
      </c>
      <c r="B84" s="328">
        <f>SUM(B55,B73,B81)</f>
        <v>13149.32</v>
      </c>
      <c r="C84" s="328">
        <f t="shared" ref="C84:N84" si="13">SUM(C55,C73,C81)</f>
        <v>1910.39</v>
      </c>
      <c r="D84" s="328">
        <f t="shared" si="13"/>
        <v>1421.3099999999997</v>
      </c>
      <c r="E84" s="328">
        <f t="shared" si="13"/>
        <v>489.0800000000001</v>
      </c>
      <c r="F84" s="328">
        <f t="shared" si="13"/>
        <v>1643.7499999999998</v>
      </c>
      <c r="G84" s="328">
        <f t="shared" si="13"/>
        <v>35279.620000000003</v>
      </c>
      <c r="H84" s="328">
        <f t="shared" si="13"/>
        <v>13651.039999999999</v>
      </c>
      <c r="I84" s="328">
        <f t="shared" si="13"/>
        <v>21628.579999999998</v>
      </c>
      <c r="J84" s="328">
        <f t="shared" si="13"/>
        <v>32879.39</v>
      </c>
      <c r="K84" s="328">
        <f t="shared" si="13"/>
        <v>425.68</v>
      </c>
      <c r="L84" s="328">
        <f t="shared" si="13"/>
        <v>1956.2899999999997</v>
      </c>
      <c r="M84" s="328">
        <f t="shared" si="13"/>
        <v>2801.2099999999996</v>
      </c>
      <c r="N84" s="328">
        <f t="shared" si="13"/>
        <v>22717.62</v>
      </c>
      <c r="O84" s="328">
        <f>SUM(O55,O73,O81)</f>
        <v>112763.27</v>
      </c>
      <c r="P84" s="290">
        <f>(O84-O85)/O85</f>
        <v>1.1781947035163706E-2</v>
      </c>
      <c r="Q84" s="291">
        <f>O84/$O$84</f>
        <v>1</v>
      </c>
      <c r="R84" s="280">
        <f>O84-O85</f>
        <v>1313.0999999999913</v>
      </c>
      <c r="S84" s="195"/>
    </row>
    <row r="85" spans="1:197" x14ac:dyDescent="0.35">
      <c r="A85" s="329" t="s">
        <v>26</v>
      </c>
      <c r="B85" s="330">
        <f>SUM(B56,B74,B82)</f>
        <v>9879.73</v>
      </c>
      <c r="C85" s="330">
        <f t="shared" ref="C85:O85" si="14">SUM(C56,C74,C82)</f>
        <v>2157.0199999999995</v>
      </c>
      <c r="D85" s="330">
        <f t="shared" si="14"/>
        <v>1678.9700000000003</v>
      </c>
      <c r="E85" s="330">
        <f t="shared" si="14"/>
        <v>478.05</v>
      </c>
      <c r="F85" s="330">
        <f t="shared" si="14"/>
        <v>1524.3500000000001</v>
      </c>
      <c r="G85" s="330">
        <f t="shared" si="14"/>
        <v>39354.560000000005</v>
      </c>
      <c r="H85" s="330">
        <f t="shared" si="14"/>
        <v>15319.229999999998</v>
      </c>
      <c r="I85" s="330">
        <f t="shared" si="14"/>
        <v>24035.329999999998</v>
      </c>
      <c r="J85" s="330">
        <f t="shared" si="14"/>
        <v>28704.639999999999</v>
      </c>
      <c r="K85" s="330">
        <f t="shared" si="14"/>
        <v>348.83</v>
      </c>
      <c r="L85" s="330">
        <f t="shared" si="14"/>
        <v>1729</v>
      </c>
      <c r="M85" s="330">
        <f t="shared" si="14"/>
        <v>2983.8800000000006</v>
      </c>
      <c r="N85" s="330">
        <f t="shared" si="14"/>
        <v>24768.159999999996</v>
      </c>
      <c r="O85" s="330">
        <f t="shared" si="14"/>
        <v>111450.17000000001</v>
      </c>
      <c r="P85" s="331"/>
      <c r="Q85" s="332"/>
      <c r="R85" s="333"/>
      <c r="S85" s="195"/>
    </row>
    <row r="86" spans="1:197" x14ac:dyDescent="0.35">
      <c r="A86" s="334" t="s">
        <v>27</v>
      </c>
      <c r="B86" s="161">
        <f t="shared" ref="B86:N86" si="15">(B84-B85)/B85</f>
        <v>0.33093920582849939</v>
      </c>
      <c r="C86" s="161">
        <f t="shared" si="15"/>
        <v>-0.11433830006212251</v>
      </c>
      <c r="D86" s="161">
        <f t="shared" si="15"/>
        <v>-0.15346313513642323</v>
      </c>
      <c r="E86" s="161">
        <f t="shared" si="15"/>
        <v>2.3072900324234046E-2</v>
      </c>
      <c r="F86" s="161">
        <f t="shared" si="15"/>
        <v>7.8328467871551566E-2</v>
      </c>
      <c r="G86" s="161">
        <f t="shared" si="15"/>
        <v>-0.10354429067432089</v>
      </c>
      <c r="H86" s="161">
        <f t="shared" si="15"/>
        <v>-0.10889515987422338</v>
      </c>
      <c r="I86" s="161">
        <f t="shared" si="15"/>
        <v>-0.10013384463620846</v>
      </c>
      <c r="J86" s="161">
        <f t="shared" si="15"/>
        <v>0.14543815912688682</v>
      </c>
      <c r="K86" s="161">
        <f t="shared" si="15"/>
        <v>0.2203078863629849</v>
      </c>
      <c r="L86" s="161">
        <f t="shared" si="15"/>
        <v>0.13145748987854236</v>
      </c>
      <c r="M86" s="161">
        <f t="shared" si="15"/>
        <v>-6.1218949823719768E-2</v>
      </c>
      <c r="N86" s="161">
        <f t="shared" si="15"/>
        <v>-8.2789355365921316E-2</v>
      </c>
      <c r="O86" s="335">
        <f>(O84-O85)/O85</f>
        <v>1.1781947035163706E-2</v>
      </c>
      <c r="P86" s="159"/>
      <c r="Q86" s="336"/>
      <c r="R86" s="159"/>
      <c r="S86" s="195"/>
    </row>
    <row r="87" spans="1:197" s="57" customFormat="1" x14ac:dyDescent="0.35">
      <c r="A87" s="337" t="s">
        <v>40</v>
      </c>
      <c r="B87" s="161">
        <f t="shared" ref="B87:O87" si="16">B84/$O$84</f>
        <v>0.11660995641577261</v>
      </c>
      <c r="C87" s="161">
        <f t="shared" si="16"/>
        <v>1.6941598093067008E-2</v>
      </c>
      <c r="D87" s="161">
        <f t="shared" si="16"/>
        <v>1.2604370199622622E-2</v>
      </c>
      <c r="E87" s="161">
        <f t="shared" si="16"/>
        <v>4.3372278934443818E-3</v>
      </c>
      <c r="F87" s="161">
        <f t="shared" si="16"/>
        <v>1.4576998343520898E-2</v>
      </c>
      <c r="G87" s="161">
        <f t="shared" si="16"/>
        <v>0.31286446375668248</v>
      </c>
      <c r="H87" s="161">
        <f t="shared" si="16"/>
        <v>0.12105927754666922</v>
      </c>
      <c r="I87" s="161">
        <f t="shared" si="16"/>
        <v>0.19180518621001322</v>
      </c>
      <c r="J87" s="161">
        <f t="shared" si="16"/>
        <v>0.29157889798690656</v>
      </c>
      <c r="K87" s="161">
        <f t="shared" si="16"/>
        <v>3.7749880790083506E-3</v>
      </c>
      <c r="L87" s="161">
        <f t="shared" si="16"/>
        <v>1.7348645529701289E-2</v>
      </c>
      <c r="M87" s="161">
        <f t="shared" si="16"/>
        <v>2.4841510892686949E-2</v>
      </c>
      <c r="N87" s="161">
        <f t="shared" si="16"/>
        <v>0.20146294090265385</v>
      </c>
      <c r="O87" s="161">
        <f t="shared" si="16"/>
        <v>1</v>
      </c>
      <c r="P87" s="159"/>
      <c r="Q87" s="336"/>
      <c r="R87" s="159"/>
      <c r="S87" s="195"/>
    </row>
    <row r="88" spans="1:197" s="57" customFormat="1" x14ac:dyDescent="0.35">
      <c r="A88" s="338" t="s">
        <v>41</v>
      </c>
      <c r="B88" s="339">
        <f t="shared" ref="B88:N88" si="17">B85/$O$85</f>
        <v>8.8647060834451827E-2</v>
      </c>
      <c r="C88" s="339">
        <f t="shared" si="17"/>
        <v>1.9354120321216191E-2</v>
      </c>
      <c r="D88" s="339">
        <f t="shared" si="17"/>
        <v>1.5064759434642406E-2</v>
      </c>
      <c r="E88" s="339">
        <f t="shared" si="17"/>
        <v>4.2893608865737934E-3</v>
      </c>
      <c r="F88" s="339">
        <f t="shared" si="17"/>
        <v>1.3677412964017911E-2</v>
      </c>
      <c r="G88" s="339">
        <f t="shared" si="17"/>
        <v>0.35311350355051052</v>
      </c>
      <c r="H88" s="339">
        <f t="shared" si="17"/>
        <v>0.13745362613623646</v>
      </c>
      <c r="I88" s="339">
        <f t="shared" si="17"/>
        <v>0.21565987741427398</v>
      </c>
      <c r="J88" s="339">
        <f t="shared" si="17"/>
        <v>0.25755582068650051</v>
      </c>
      <c r="K88" s="339">
        <f t="shared" si="17"/>
        <v>3.1299189584008706E-3</v>
      </c>
      <c r="L88" s="339">
        <f t="shared" si="17"/>
        <v>1.551365960231375E-2</v>
      </c>
      <c r="M88" s="339">
        <f t="shared" si="17"/>
        <v>2.6773220713795235E-2</v>
      </c>
      <c r="N88" s="339">
        <f t="shared" si="17"/>
        <v>0.22223528236879309</v>
      </c>
      <c r="O88" s="340">
        <f>B88+C88+F88+G88+J88+L88+K88+M88+N88</f>
        <v>1</v>
      </c>
      <c r="P88" s="333"/>
      <c r="Q88" s="341"/>
      <c r="R88" s="333"/>
      <c r="S88" s="195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06" t="s">
        <v>42</v>
      </c>
      <c r="B90" s="407"/>
      <c r="C90" s="407"/>
      <c r="D90" s="407"/>
      <c r="E90" s="407"/>
      <c r="F90" s="407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5" customFormat="1" ht="24.95" customHeight="1" x14ac:dyDescent="0.3">
      <c r="A91" s="406" t="s">
        <v>75</v>
      </c>
      <c r="B91" s="406"/>
      <c r="C91" s="406"/>
      <c r="D91" s="406"/>
      <c r="E91" s="406"/>
      <c r="F91" s="406"/>
    </row>
    <row r="92" spans="1:197" s="57" customFormat="1" x14ac:dyDescent="0.35">
      <c r="A92" s="406" t="s">
        <v>78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Portfolio-OCT 20</vt:lpstr>
      <vt:lpstr>Miscellaneous portfolio-OCT 20</vt:lpstr>
      <vt:lpstr>Segmentwise Report OCT 2020</vt:lpstr>
      <vt:lpstr>'Miscellaneous portfolio-OCT 20'!Print_Area</vt:lpstr>
      <vt:lpstr>'Health Portfolio-OCT 20'!Print_Titles</vt:lpstr>
      <vt:lpstr>'Miscellaneous portfolio-OCT 20'!Print_Titles</vt:lpstr>
      <vt:lpstr>'Segmentwise Report OCT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2020-11-24T10:16:41Z</dcterms:modified>
</cp:coreProperties>
</file>