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tabRatio="588" activeTab="2"/>
  </bookViews>
  <sheets>
    <sheet name="Health Portfolio-SEPT 20" sheetId="9" r:id="rId1"/>
    <sheet name="Miscellaneous portfolio-SEPT 20" sheetId="10" r:id="rId2"/>
    <sheet name="Segmentwise Report SEPT 2020" sheetId="11" r:id="rId3"/>
  </sheets>
  <definedNames>
    <definedName name="_xlnm.Print_Area" localSheetId="1">'Miscellaneous portfolio-SEPT 20'!$A$1:$H$70</definedName>
    <definedName name="_xlnm.Print_Titles" localSheetId="0">'Health Portfolio-SEPT 20'!$3:$3</definedName>
    <definedName name="_xlnm.Print_Titles" localSheetId="1">'Miscellaneous portfolio-SEPT 20'!$4:$4</definedName>
    <definedName name="_xlnm.Print_Titles" localSheetId="2">'Segmentwise Report SEPT 2020'!$3:$3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11" l="1"/>
  <c r="O24" i="11"/>
  <c r="O18" i="11"/>
  <c r="O16" i="11"/>
  <c r="O12" i="11"/>
  <c r="O8" i="11"/>
  <c r="O14" i="11"/>
  <c r="O20" i="11"/>
  <c r="O10" i="11"/>
  <c r="O22" i="11"/>
  <c r="O5" i="11"/>
  <c r="O6" i="11"/>
  <c r="O7" i="11"/>
  <c r="O9" i="11"/>
  <c r="O11" i="11"/>
  <c r="O13" i="11"/>
  <c r="O15" i="11"/>
  <c r="O17" i="11"/>
  <c r="O19" i="11"/>
  <c r="O21" i="11"/>
  <c r="O23" i="11"/>
  <c r="O25" i="11"/>
  <c r="N81" i="11" l="1"/>
  <c r="N82" i="11"/>
  <c r="D74" i="9" l="1"/>
  <c r="E62" i="10"/>
  <c r="E61" i="10"/>
  <c r="E60" i="10"/>
  <c r="E59" i="10"/>
  <c r="N73" i="11" l="1"/>
  <c r="F47" i="9"/>
  <c r="F48" i="9"/>
  <c r="G47" i="9" l="1"/>
  <c r="O80" i="11"/>
  <c r="O79" i="11"/>
  <c r="O78" i="11"/>
  <c r="O77" i="11"/>
  <c r="F5" i="9" l="1"/>
  <c r="F6" i="9"/>
  <c r="I5" i="9" l="1"/>
  <c r="O41" i="11"/>
  <c r="E29" i="10" l="1"/>
  <c r="E30" i="10"/>
  <c r="F53" i="9"/>
  <c r="F54" i="9"/>
  <c r="G53" i="9" l="1"/>
  <c r="I53" i="9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C81" i="11"/>
  <c r="D81" i="11"/>
  <c r="E81" i="11"/>
  <c r="F81" i="11"/>
  <c r="G81" i="11"/>
  <c r="H81" i="11"/>
  <c r="I81" i="11"/>
  <c r="J81" i="11"/>
  <c r="K81" i="11"/>
  <c r="L81" i="11"/>
  <c r="M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J57" i="11" l="1"/>
  <c r="E57" i="11"/>
  <c r="K57" i="1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G5" i="9" l="1"/>
  <c r="R15" i="11" l="1"/>
  <c r="P15" i="11"/>
  <c r="I15" i="9" l="1"/>
  <c r="G15" i="9"/>
  <c r="R5" i="11" l="1"/>
  <c r="P5" i="11"/>
  <c r="O29" i="11"/>
  <c r="O45" i="11"/>
  <c r="O49" i="11"/>
  <c r="O53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P7" i="11" l="1"/>
  <c r="R7" i="11"/>
  <c r="N56" i="11"/>
  <c r="N55" i="11"/>
  <c r="N84" i="11" s="1"/>
  <c r="O56" i="11"/>
  <c r="O85" i="11" s="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<sst xmlns="http://schemas.openxmlformats.org/spreadsheetml/2006/main" count="273" uniqueCount="83">
  <si>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</si>
  <si>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</si>
  <si>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</si>
  <si>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</si>
  <si>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</si>
  <si>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</si>
  <si>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</si>
  <si>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</si>
  <si>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</si>
  <si>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</si>
  <si>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</si>
  <si>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</si>
  <si>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</si>
  <si>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</si>
  <si>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</si>
  <si>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</si>
  <si>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</si>
  <si>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</si>
  <si>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</si>
  <si>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</si>
  <si>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</si>
  <si>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</si>
  <si>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</si>
  <si>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</si>
  <si>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</si>
  <si>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</si>
  <si>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</si>
  <si>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</si>
  <si>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</si>
  <si>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</si>
  <si>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</si>
  <si>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</si>
  <si>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</si>
  <si>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</si>
  <si>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</si>
  <si>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</si>
  <si>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</si>
  <si>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</si>
  <si>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</si>
  <si>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</si>
  <si>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</si>
  <si>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</si>
  <si>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</si>
  <si>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</si>
  <si>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</si>
  <si>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</si>
  <si>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</si>
  <si>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</si>
  <si>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</si>
  <si>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</si>
  <si>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</si>
  <si>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</si>
  <si>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</si>
  <si>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</si>
  <si>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</si>
  <si>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</si>
  <si>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</si>
  <si>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</si>
  <si>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</si>
  <si>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</si>
  <si>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</si>
  <si>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</si>
  <si>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</si>
  <si>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</si>
  <si>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</si>
  <si>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</si>
  <si>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</si>
  <si>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</si>
  <si>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</si>
  <si>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 xml:space="preserve">Acko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</si>
  <si>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</si>
  <si>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</si>
  <si>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</si>
  <si>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</si>
  <si>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</si>
  <si>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</si>
  <si>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</si>
  <si>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</si>
  <si>
    <t>* Navi General Insurance Limited (Formerly known as DHFL General Insurance Limited)</t>
  </si>
  <si>
    <t>NAVI General*</t>
  </si>
  <si>
    <t>Care Insurance</t>
  </si>
  <si>
    <t>GROSS DIRECT PREMIUM INCOME UNDERWRITTEN BY NON-LIFE INSURERS WITHIN INDIA  (SEGMENT WISE) : UPTO THE MONTH SEPTEMBER 2020 (PROVISIONAL &amp; UNAUDITED) IN FY 2020-21 (Rs. In Crs.)</t>
  </si>
  <si>
    <t>GROSS DIRECT PREMIUM INCOME UNDERWRITTEN BY NON-LIFE INSURERS WITHIN INDIA  (SEGMENT WISE) : UPTO THE MONTH SEPTEMBER 2020 (PROVISIONAL &amp; UNAUDITED) IN FY 2020-21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</si>
</sst>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19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0" fontId="21" fillId="35" borderId="21" xfId="0" applyFont="1" applyFill="1" applyBorder="1" applyAlignment="1">
      <alignment horizontal="right" wrapText="1"/>
    </xf>
    <xf numFmtId="0" fontId="21" fillId="35" borderId="22" xfId="0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zoomScale="70" zoomScaleNormal="70" workbookViewId="0">
      <pane ySplit="3" topLeftCell="A4" activePane="bottomLeft" state="frozen"/>
      <selection pane="bottomLeft" activeCell="A3" sqref="A3"/>
    </sheetView>
  </sheetViews>
  <sheetFormatPr defaultColWidth="20.5703125" defaultRowHeight="51" customHeight="1" x14ac:dyDescent="0.35"/>
  <cols>
    <col min="1" max="1" width="43.710937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08" t="s">
        <v>82</v>
      </c>
      <c r="B1" s="409"/>
      <c r="C1" s="409"/>
      <c r="D1" s="409"/>
      <c r="E1" s="409"/>
      <c r="F1" s="409"/>
      <c r="G1" s="409"/>
      <c r="H1" s="409"/>
      <c r="I1" s="410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11"/>
      <c r="B2" s="412"/>
      <c r="C2" s="412"/>
      <c r="D2" s="412"/>
      <c r="E2" s="412"/>
      <c r="F2" s="412"/>
      <c r="G2" s="412"/>
      <c r="H2" s="412"/>
      <c r="I2" s="413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46</v>
      </c>
      <c r="C3" s="5" t="s">
        <v>47</v>
      </c>
      <c r="D3" s="5" t="s">
        <v>48</v>
      </c>
      <c r="E3" s="5" t="s">
        <v>49</v>
      </c>
      <c r="F3" s="6" t="s">
        <v>67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59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69</v>
      </c>
      <c r="B5" s="14">
        <v>0.02</v>
      </c>
      <c r="C5" s="15">
        <v>39.01</v>
      </c>
      <c r="D5" s="15">
        <v>0</v>
      </c>
      <c r="E5" s="15">
        <v>0.02</v>
      </c>
      <c r="F5" s="14">
        <f>B5+C5+D5+E5</f>
        <v>39.050000000000004</v>
      </c>
      <c r="G5" s="16">
        <f>(F5-F6)/F6</f>
        <v>-2.5212181727408835E-2</v>
      </c>
      <c r="H5" s="17">
        <f>F5/$F$76</f>
        <v>1.3556871858572492E-3</v>
      </c>
      <c r="I5" s="18">
        <f>F5-F6</f>
        <v>-1.009999999999998</v>
      </c>
    </row>
    <row r="6" spans="1:18" ht="24.95" customHeight="1" thickBot="1" x14ac:dyDescent="0.4">
      <c r="A6" s="19" t="s">
        <v>33</v>
      </c>
      <c r="B6" s="20">
        <v>0</v>
      </c>
      <c r="C6" s="21">
        <v>40.06</v>
      </c>
      <c r="D6" s="22">
        <v>0</v>
      </c>
      <c r="E6" s="21">
        <v>0</v>
      </c>
      <c r="F6" s="20">
        <f t="shared" ref="F6:F40" si="0">B6+C6+D6+E6</f>
        <v>40.06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384.91</v>
      </c>
      <c r="C7" s="26">
        <v>621.15</v>
      </c>
      <c r="D7" s="26">
        <v>-5.07</v>
      </c>
      <c r="E7" s="27">
        <v>10.53</v>
      </c>
      <c r="F7" s="28">
        <f>B7+C7+D7+E7</f>
        <v>1011.5199999999999</v>
      </c>
      <c r="G7" s="29">
        <f>(F7-F8)/F8</f>
        <v>-0.14816499082074358</v>
      </c>
      <c r="H7" s="29">
        <f>F7/$F$76</f>
        <v>3.5116637701365541E-2</v>
      </c>
      <c r="I7" s="30">
        <f>F7-F8</f>
        <v>-175.94000000000017</v>
      </c>
    </row>
    <row r="8" spans="1:18" ht="24.95" customHeight="1" thickBot="1" x14ac:dyDescent="0.4">
      <c r="A8" s="31" t="s">
        <v>16</v>
      </c>
      <c r="B8" s="32">
        <v>299.66000000000003</v>
      </c>
      <c r="C8" s="32">
        <v>661.83</v>
      </c>
      <c r="D8" s="33">
        <v>153.02000000000001</v>
      </c>
      <c r="E8" s="34">
        <v>72.95</v>
      </c>
      <c r="F8" s="35">
        <f t="shared" si="0"/>
        <v>1187.46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9.4600000000000009</v>
      </c>
      <c r="C9" s="26">
        <v>193.96</v>
      </c>
      <c r="D9" s="39">
        <v>0</v>
      </c>
      <c r="E9" s="26">
        <v>2.75</v>
      </c>
      <c r="F9" s="40">
        <f t="shared" si="0"/>
        <v>206.17000000000002</v>
      </c>
      <c r="G9" s="29">
        <f t="shared" ref="G9:G41" si="1">(F9-F10)/F10</f>
        <v>4.09997475385004E-2</v>
      </c>
      <c r="H9" s="29">
        <f>F9/$F$76</f>
        <v>7.1575423075080418E-3</v>
      </c>
      <c r="I9" s="30">
        <f>F9-F10</f>
        <v>8.1200000000000045</v>
      </c>
    </row>
    <row r="10" spans="1:18" ht="24.95" customHeight="1" thickBot="1" x14ac:dyDescent="0.4">
      <c r="A10" s="31" t="s">
        <v>16</v>
      </c>
      <c r="B10" s="32">
        <v>8.15</v>
      </c>
      <c r="C10" s="32">
        <v>127.07</v>
      </c>
      <c r="D10" s="41">
        <v>0</v>
      </c>
      <c r="E10" s="32">
        <v>62.83</v>
      </c>
      <c r="F10" s="21">
        <f t="shared" si="0"/>
        <v>198.05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138.16</v>
      </c>
      <c r="C11" s="43">
        <v>99.19</v>
      </c>
      <c r="D11" s="43">
        <v>0</v>
      </c>
      <c r="E11" s="43">
        <v>0.22</v>
      </c>
      <c r="F11" s="44">
        <f t="shared" si="0"/>
        <v>237.57</v>
      </c>
      <c r="G11" s="29">
        <f t="shared" si="1"/>
        <v>0.42342720191731564</v>
      </c>
      <c r="H11" s="29">
        <f>F11/$F$76</f>
        <v>8.2476467284022179E-3</v>
      </c>
      <c r="I11" s="30">
        <f>F11-F12</f>
        <v>70.669999999999987</v>
      </c>
    </row>
    <row r="12" spans="1:18" ht="24.95" customHeight="1" thickBot="1" x14ac:dyDescent="0.4">
      <c r="A12" s="31" t="s">
        <v>16</v>
      </c>
      <c r="B12" s="45">
        <v>99.9</v>
      </c>
      <c r="C12" s="45">
        <v>71.459999999999994</v>
      </c>
      <c r="D12" s="45">
        <v>-5.6</v>
      </c>
      <c r="E12" s="45">
        <v>1.1399999999999999</v>
      </c>
      <c r="F12" s="21">
        <f t="shared" si="0"/>
        <v>166.9</v>
      </c>
      <c r="G12" s="46"/>
      <c r="H12" s="46"/>
      <c r="I12" s="38"/>
    </row>
    <row r="13" spans="1:18" ht="24.95" customHeight="1" thickBot="1" x14ac:dyDescent="0.4">
      <c r="A13" s="25" t="s">
        <v>70</v>
      </c>
      <c r="B13" s="47">
        <v>12.6</v>
      </c>
      <c r="C13" s="47">
        <v>33.299999999999997</v>
      </c>
      <c r="D13" s="47">
        <v>0</v>
      </c>
      <c r="E13" s="47">
        <v>0</v>
      </c>
      <c r="F13" s="40">
        <f t="shared" si="0"/>
        <v>45.9</v>
      </c>
      <c r="G13" s="48">
        <f t="shared" si="1"/>
        <v>0.28104939994418088</v>
      </c>
      <c r="H13" s="48">
        <f>F13/$F$76</f>
        <v>1.593496589778431E-3</v>
      </c>
      <c r="I13" s="30">
        <f>F13-F14</f>
        <v>10.07</v>
      </c>
    </row>
    <row r="14" spans="1:18" ht="24.95" customHeight="1" thickBot="1" x14ac:dyDescent="0.4">
      <c r="A14" s="31" t="s">
        <v>16</v>
      </c>
      <c r="B14" s="49">
        <v>2.5299999999999998</v>
      </c>
      <c r="C14" s="50">
        <v>33.299999999999997</v>
      </c>
      <c r="D14" s="49">
        <v>0</v>
      </c>
      <c r="E14" s="45">
        <v>0</v>
      </c>
      <c r="F14" s="21">
        <f t="shared" si="0"/>
        <v>35.83</v>
      </c>
      <c r="G14" s="51"/>
      <c r="H14" s="51"/>
      <c r="I14" s="38"/>
    </row>
    <row r="15" spans="1:18" s="57" customFormat="1" ht="24.95" customHeight="1" thickBot="1" x14ac:dyDescent="0.4">
      <c r="A15" s="61" t="s">
        <v>21</v>
      </c>
      <c r="B15" s="52">
        <v>80.88</v>
      </c>
      <c r="C15" s="53">
        <v>94.75</v>
      </c>
      <c r="D15" s="53">
        <v>0</v>
      </c>
      <c r="E15" s="53">
        <v>0.57999999999999996</v>
      </c>
      <c r="F15" s="54">
        <f>B15+C15+D15+E15</f>
        <v>176.21</v>
      </c>
      <c r="G15" s="55">
        <f t="shared" ref="G15" si="2">(F15-F16)/F16</f>
        <v>0.19391557693610703</v>
      </c>
      <c r="H15" s="55">
        <f>F15/$F$76</f>
        <v>6.117429936489267E-3</v>
      </c>
      <c r="I15" s="56">
        <f>F15-F16</f>
        <v>28.620000000000033</v>
      </c>
    </row>
    <row r="16" spans="1:18" ht="24.95" customHeight="1" thickBot="1" x14ac:dyDescent="0.4">
      <c r="A16" s="31" t="s">
        <v>16</v>
      </c>
      <c r="B16" s="58">
        <v>33.659999999999997</v>
      </c>
      <c r="C16" s="59">
        <v>105.04</v>
      </c>
      <c r="D16" s="60">
        <v>0.04</v>
      </c>
      <c r="E16" s="60">
        <v>8.85</v>
      </c>
      <c r="F16" s="21">
        <f>B16+C16+D16+E16</f>
        <v>147.58999999999997</v>
      </c>
      <c r="G16" s="51"/>
      <c r="H16" s="51"/>
      <c r="I16" s="38"/>
    </row>
    <row r="17" spans="1:9" ht="24.95" customHeight="1" thickBot="1" x14ac:dyDescent="0.4">
      <c r="A17" s="25" t="s">
        <v>71</v>
      </c>
      <c r="B17" s="62">
        <v>5.09</v>
      </c>
      <c r="C17" s="63">
        <v>131.36000000000001</v>
      </c>
      <c r="D17" s="63">
        <v>0</v>
      </c>
      <c r="E17" s="64">
        <v>0.09</v>
      </c>
      <c r="F17" s="65">
        <f t="shared" si="0"/>
        <v>136.54000000000002</v>
      </c>
      <c r="G17" s="48">
        <f t="shared" si="1"/>
        <v>9.5681114551083599</v>
      </c>
      <c r="H17" s="29">
        <f>F17/$F$76</f>
        <v>4.7402183958245537E-3</v>
      </c>
      <c r="I17" s="30">
        <f>F17-F18</f>
        <v>123.62000000000002</v>
      </c>
    </row>
    <row r="18" spans="1:9" ht="24.95" customHeight="1" thickBot="1" x14ac:dyDescent="0.4">
      <c r="A18" s="31" t="s">
        <v>16</v>
      </c>
      <c r="B18" s="66">
        <v>0.01</v>
      </c>
      <c r="C18" s="67">
        <v>7.24</v>
      </c>
      <c r="D18" s="67">
        <v>0</v>
      </c>
      <c r="E18" s="68">
        <v>5.67</v>
      </c>
      <c r="F18" s="69">
        <f t="shared" si="0"/>
        <v>12.92</v>
      </c>
      <c r="G18" s="37"/>
      <c r="H18" s="46"/>
      <c r="I18" s="38"/>
    </row>
    <row r="19" spans="1:9" ht="24.95" customHeight="1" thickBot="1" x14ac:dyDescent="0.4">
      <c r="A19" s="25" t="s">
        <v>72</v>
      </c>
      <c r="B19" s="43">
        <v>351.51</v>
      </c>
      <c r="C19" s="43">
        <v>253.79</v>
      </c>
      <c r="D19" s="43">
        <v>0</v>
      </c>
      <c r="E19" s="43">
        <v>5.95</v>
      </c>
      <c r="F19" s="40">
        <f t="shared" si="0"/>
        <v>611.25</v>
      </c>
      <c r="G19" s="29">
        <f t="shared" si="1"/>
        <v>3.6945812807881772E-3</v>
      </c>
      <c r="H19" s="29">
        <f>F19/$F$76</f>
        <v>2.1220583671068976E-2</v>
      </c>
      <c r="I19" s="30">
        <f>F19-F20</f>
        <v>2.25</v>
      </c>
    </row>
    <row r="20" spans="1:9" ht="24.95" customHeight="1" thickBot="1" x14ac:dyDescent="0.4">
      <c r="A20" s="31" t="s">
        <v>16</v>
      </c>
      <c r="B20" s="45">
        <v>297.75</v>
      </c>
      <c r="C20" s="45">
        <v>292.99</v>
      </c>
      <c r="D20" s="45">
        <v>0</v>
      </c>
      <c r="E20" s="45">
        <v>18.260000000000002</v>
      </c>
      <c r="F20" s="21">
        <f t="shared" si="0"/>
        <v>609</v>
      </c>
      <c r="G20" s="37"/>
      <c r="H20" s="37"/>
      <c r="I20" s="38"/>
    </row>
    <row r="21" spans="1:9" ht="24.95" customHeight="1" thickBot="1" x14ac:dyDescent="0.4">
      <c r="A21" s="61" t="s">
        <v>53</v>
      </c>
      <c r="B21" s="70">
        <v>338.7</v>
      </c>
      <c r="C21" s="70">
        <v>1086.95</v>
      </c>
      <c r="D21" s="71">
        <v>0</v>
      </c>
      <c r="E21" s="72">
        <v>21.77</v>
      </c>
      <c r="F21" s="40">
        <f>B21+C21+D21+E21</f>
        <v>1447.42</v>
      </c>
      <c r="G21" s="29">
        <f t="shared" si="1"/>
        <v>1.216058404369146E-2</v>
      </c>
      <c r="H21" s="29">
        <f>F21/$F$76</f>
        <v>5.0249647799065288E-2</v>
      </c>
      <c r="I21" s="30">
        <f>F21-F22</f>
        <v>17.3900000000001</v>
      </c>
    </row>
    <row r="22" spans="1:9" ht="24.95" customHeight="1" thickBot="1" x14ac:dyDescent="0.4">
      <c r="A22" s="31" t="s">
        <v>16</v>
      </c>
      <c r="B22" s="73">
        <v>260.31</v>
      </c>
      <c r="C22" s="73">
        <v>1084.02</v>
      </c>
      <c r="D22" s="74">
        <v>-0.06</v>
      </c>
      <c r="E22" s="73">
        <v>85.76</v>
      </c>
      <c r="F22" s="21">
        <f>B22+C22+D22+E22</f>
        <v>1430.03</v>
      </c>
      <c r="G22" s="37"/>
      <c r="H22" s="37"/>
      <c r="I22" s="38"/>
    </row>
    <row r="23" spans="1:9" ht="24.95" customHeight="1" thickBot="1" x14ac:dyDescent="0.4">
      <c r="A23" s="25" t="s">
        <v>54</v>
      </c>
      <c r="B23" s="75">
        <v>105.19</v>
      </c>
      <c r="C23" s="26">
        <v>639.89</v>
      </c>
      <c r="D23" s="26">
        <v>226.88</v>
      </c>
      <c r="E23" s="76">
        <v>0.21</v>
      </c>
      <c r="F23" s="65">
        <f t="shared" si="0"/>
        <v>972.17</v>
      </c>
      <c r="G23" s="29">
        <f t="shared" si="1"/>
        <v>0.28515717949395858</v>
      </c>
      <c r="H23" s="29">
        <f>F23/$F$76</f>
        <v>3.3750535505117585E-2</v>
      </c>
      <c r="I23" s="30">
        <f>F23-F24</f>
        <v>215.70999999999992</v>
      </c>
    </row>
    <row r="24" spans="1:9" ht="24.95" customHeight="1" thickBot="1" x14ac:dyDescent="0.4">
      <c r="A24" s="31" t="s">
        <v>16</v>
      </c>
      <c r="B24" s="77">
        <v>73.459999999999994</v>
      </c>
      <c r="C24" s="77">
        <v>554</v>
      </c>
      <c r="D24" s="77">
        <v>127.03</v>
      </c>
      <c r="E24" s="77">
        <v>1.97</v>
      </c>
      <c r="F24" s="21">
        <f t="shared" si="0"/>
        <v>756.46</v>
      </c>
      <c r="G24" s="37"/>
      <c r="H24" s="37"/>
      <c r="I24" s="38"/>
    </row>
    <row r="25" spans="1:9" ht="24.95" customHeight="1" thickBot="1" x14ac:dyDescent="0.4">
      <c r="A25" s="25" t="s">
        <v>52</v>
      </c>
      <c r="B25" s="26">
        <v>45.01</v>
      </c>
      <c r="C25" s="26">
        <v>43.03</v>
      </c>
      <c r="D25" s="26">
        <v>0</v>
      </c>
      <c r="E25" s="26">
        <v>0</v>
      </c>
      <c r="F25" s="40">
        <f t="shared" si="0"/>
        <v>88.039999999999992</v>
      </c>
      <c r="G25" s="29">
        <f t="shared" si="1"/>
        <v>1.1077328225999521</v>
      </c>
      <c r="H25" s="29">
        <f>F25/$F$76</f>
        <v>3.0564583826599794E-3</v>
      </c>
      <c r="I25" s="30">
        <f>F25-F26</f>
        <v>46.269999999999996</v>
      </c>
    </row>
    <row r="26" spans="1:9" ht="24.95" customHeight="1" thickBot="1" x14ac:dyDescent="0.4">
      <c r="A26" s="79" t="s">
        <v>16</v>
      </c>
      <c r="B26" s="32">
        <v>17.8</v>
      </c>
      <c r="C26" s="32">
        <v>23.97</v>
      </c>
      <c r="D26" s="32">
        <v>0</v>
      </c>
      <c r="E26" s="32">
        <v>0</v>
      </c>
      <c r="F26" s="21">
        <f t="shared" si="0"/>
        <v>41.769999999999996</v>
      </c>
      <c r="G26" s="37"/>
      <c r="H26" s="37"/>
      <c r="I26" s="38"/>
    </row>
    <row r="27" spans="1:9" ht="24.95" customHeight="1" thickBot="1" x14ac:dyDescent="0.4">
      <c r="A27" s="25" t="s">
        <v>65</v>
      </c>
      <c r="B27" s="78">
        <v>18.510000000000002</v>
      </c>
      <c r="C27" s="78">
        <v>112.67</v>
      </c>
      <c r="D27" s="78">
        <v>0</v>
      </c>
      <c r="E27" s="78">
        <v>2.77</v>
      </c>
      <c r="F27" s="40">
        <f t="shared" si="0"/>
        <v>133.95000000000002</v>
      </c>
      <c r="G27" s="29">
        <f t="shared" si="1"/>
        <v>-1.6303150473672604E-2</v>
      </c>
      <c r="H27" s="29">
        <f>F27/$F$76</f>
        <v>4.650302139451435E-3</v>
      </c>
      <c r="I27" s="30">
        <f>F27-F28</f>
        <v>-2.2199999999999989</v>
      </c>
    </row>
    <row r="28" spans="1:9" ht="24.95" customHeight="1" thickBot="1" x14ac:dyDescent="0.4">
      <c r="A28" s="31" t="s">
        <v>16</v>
      </c>
      <c r="B28" s="80">
        <v>11.91</v>
      </c>
      <c r="C28" s="41">
        <v>118.4</v>
      </c>
      <c r="D28" s="41">
        <v>0</v>
      </c>
      <c r="E28" s="81">
        <v>5.86</v>
      </c>
      <c r="F28" s="82">
        <f t="shared" si="0"/>
        <v>136.17000000000002</v>
      </c>
      <c r="G28" s="37"/>
      <c r="H28" s="37"/>
      <c r="I28" s="38"/>
    </row>
    <row r="29" spans="1:9" ht="24.95" customHeight="1" thickBot="1" x14ac:dyDescent="0.4">
      <c r="A29" s="25" t="s">
        <v>25</v>
      </c>
      <c r="B29" s="43">
        <v>20.239999999999998</v>
      </c>
      <c r="C29" s="43">
        <v>18.38</v>
      </c>
      <c r="D29" s="43">
        <v>0</v>
      </c>
      <c r="E29" s="43">
        <v>0</v>
      </c>
      <c r="F29" s="40">
        <f t="shared" si="0"/>
        <v>38.619999999999997</v>
      </c>
      <c r="G29" s="29">
        <f t="shared" si="1"/>
        <v>0.81059540553211407</v>
      </c>
      <c r="H29" s="29">
        <f>F29/$F$76</f>
        <v>1.3407590042972331E-3</v>
      </c>
      <c r="I29" s="30">
        <f>F29-F30</f>
        <v>17.289999999999996</v>
      </c>
    </row>
    <row r="30" spans="1:9" ht="24.95" customHeight="1" thickBot="1" x14ac:dyDescent="0.4">
      <c r="A30" s="31" t="s">
        <v>16</v>
      </c>
      <c r="B30" s="45">
        <v>2.73</v>
      </c>
      <c r="C30" s="45">
        <v>18.600000000000001</v>
      </c>
      <c r="D30" s="45">
        <v>0</v>
      </c>
      <c r="E30" s="45">
        <v>0</v>
      </c>
      <c r="F30" s="21">
        <f t="shared" si="0"/>
        <v>21.330000000000002</v>
      </c>
      <c r="G30" s="37"/>
      <c r="H30" s="37"/>
      <c r="I30" s="38"/>
    </row>
    <row r="31" spans="1:9" ht="24.95" customHeight="1" thickBot="1" x14ac:dyDescent="0.4">
      <c r="A31" s="25" t="s">
        <v>55</v>
      </c>
      <c r="B31" s="83">
        <v>896.73</v>
      </c>
      <c r="C31" s="83">
        <v>1871.67</v>
      </c>
      <c r="D31" s="83">
        <v>170.9</v>
      </c>
      <c r="E31" s="83">
        <v>0.51</v>
      </c>
      <c r="F31" s="40">
        <f t="shared" si="0"/>
        <v>2939.8100000000004</v>
      </c>
      <c r="G31" s="29">
        <f t="shared" si="1"/>
        <v>2.8031402444355348E-2</v>
      </c>
      <c r="H31" s="29">
        <f>F31/$F$76</f>
        <v>0.10206050565569781</v>
      </c>
      <c r="I31" s="30">
        <f>F31-F32</f>
        <v>80.160000000000764</v>
      </c>
    </row>
    <row r="32" spans="1:9" ht="24.95" customHeight="1" thickBot="1" x14ac:dyDescent="0.4">
      <c r="A32" s="31" t="s">
        <v>16</v>
      </c>
      <c r="B32" s="84">
        <v>812.68</v>
      </c>
      <c r="C32" s="85">
        <v>1178.5</v>
      </c>
      <c r="D32" s="85">
        <v>865.79</v>
      </c>
      <c r="E32" s="86">
        <v>2.68</v>
      </c>
      <c r="F32" s="82">
        <f t="shared" si="0"/>
        <v>2859.6499999999996</v>
      </c>
      <c r="G32" s="46"/>
      <c r="H32" s="46"/>
      <c r="I32" s="38"/>
    </row>
    <row r="33" spans="1:35" ht="24.95" customHeight="1" thickBot="1" x14ac:dyDescent="0.4">
      <c r="A33" s="25" t="s">
        <v>79</v>
      </c>
      <c r="B33" s="87">
        <v>7.0000000000000007E-2</v>
      </c>
      <c r="C33" s="88">
        <v>6.68</v>
      </c>
      <c r="D33" s="89">
        <v>0</v>
      </c>
      <c r="E33" s="90">
        <v>0</v>
      </c>
      <c r="F33" s="40">
        <f t="shared" si="0"/>
        <v>6.75</v>
      </c>
      <c r="G33" s="29">
        <f t="shared" si="1"/>
        <v>-0.66114457831325302</v>
      </c>
      <c r="H33" s="48">
        <f>F33/$F$76</f>
        <v>2.3433773379094572E-4</v>
      </c>
      <c r="I33" s="30">
        <f>F33-F34</f>
        <v>-13.169999999999998</v>
      </c>
    </row>
    <row r="34" spans="1:35" ht="24.95" customHeight="1" thickBot="1" x14ac:dyDescent="0.4">
      <c r="A34" s="31" t="s">
        <v>16</v>
      </c>
      <c r="B34" s="91">
        <v>0.02</v>
      </c>
      <c r="C34" s="92">
        <v>19.899999999999999</v>
      </c>
      <c r="D34" s="93">
        <v>0</v>
      </c>
      <c r="E34" s="93">
        <v>0</v>
      </c>
      <c r="F34" s="94">
        <f t="shared" si="0"/>
        <v>19.919999999999998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5">
        <v>1228.31</v>
      </c>
      <c r="C35" s="95">
        <v>4193.83</v>
      </c>
      <c r="D35" s="95">
        <v>0</v>
      </c>
      <c r="E35" s="96">
        <v>1.71</v>
      </c>
      <c r="F35" s="40">
        <f t="shared" si="0"/>
        <v>5423.8499999999995</v>
      </c>
      <c r="G35" s="97">
        <f t="shared" si="1"/>
        <v>4.8492170887299332E-2</v>
      </c>
      <c r="H35" s="98">
        <f>F35/$F$76</f>
        <v>0.1882981803588179</v>
      </c>
      <c r="I35" s="99">
        <f>F35-F36</f>
        <v>250.84999999999945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1092.6400000000001</v>
      </c>
      <c r="C36" s="50">
        <v>3413.14</v>
      </c>
      <c r="D36" s="50">
        <v>659.71</v>
      </c>
      <c r="E36" s="50">
        <v>7.51</v>
      </c>
      <c r="F36" s="21">
        <f t="shared" si="0"/>
        <v>5173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100">
        <v>935.22</v>
      </c>
      <c r="C37" s="100">
        <v>1449.81</v>
      </c>
      <c r="D37" s="100">
        <v>79.23</v>
      </c>
      <c r="E37" s="100">
        <v>0.96</v>
      </c>
      <c r="F37" s="40">
        <f t="shared" si="0"/>
        <v>2465.2199999999998</v>
      </c>
      <c r="G37" s="97">
        <f t="shared" si="1"/>
        <v>0.19580897868108926</v>
      </c>
      <c r="H37" s="101">
        <f>F37/$F$76</f>
        <v>8.5584306384609662E-2</v>
      </c>
      <c r="I37" s="56">
        <f>F37-F38</f>
        <v>403.66999999999962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736.24</v>
      </c>
      <c r="C38" s="50">
        <v>1286.81</v>
      </c>
      <c r="D38" s="50">
        <v>35.14</v>
      </c>
      <c r="E38" s="50">
        <v>3.36</v>
      </c>
      <c r="F38" s="21">
        <f t="shared" si="0"/>
        <v>2061.5500000000002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56</v>
      </c>
      <c r="B39" s="102">
        <v>0.44</v>
      </c>
      <c r="C39" s="103">
        <v>0</v>
      </c>
      <c r="D39" s="103">
        <v>0</v>
      </c>
      <c r="E39" s="104">
        <v>0</v>
      </c>
      <c r="F39" s="65">
        <f t="shared" si="0"/>
        <v>0.44</v>
      </c>
      <c r="G39" s="29">
        <f t="shared" si="1"/>
        <v>4.5</v>
      </c>
      <c r="H39" s="29">
        <f>F39/$F$76</f>
        <v>1.5275348573039426E-5</v>
      </c>
      <c r="I39" s="30">
        <f>F39-F40</f>
        <v>0.36</v>
      </c>
    </row>
    <row r="40" spans="1:35" ht="24.95" customHeight="1" thickBot="1" x14ac:dyDescent="0.4">
      <c r="A40" s="31" t="s">
        <v>16</v>
      </c>
      <c r="B40" s="105">
        <v>0.08</v>
      </c>
      <c r="C40" s="106">
        <v>0</v>
      </c>
      <c r="D40" s="106">
        <v>0</v>
      </c>
      <c r="E40" s="107">
        <v>0</v>
      </c>
      <c r="F40" s="21">
        <f t="shared" si="0"/>
        <v>0.08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8">
        <v>73.02</v>
      </c>
      <c r="C41" s="109">
        <v>362.06</v>
      </c>
      <c r="D41" s="109">
        <v>193.74</v>
      </c>
      <c r="E41" s="110">
        <v>6.32</v>
      </c>
      <c r="F41" s="40">
        <f>B41+C41+D41+E41</f>
        <v>635.14</v>
      </c>
      <c r="G41" s="29">
        <f t="shared" si="1"/>
        <v>-0.32628296242866539</v>
      </c>
      <c r="H41" s="29">
        <f>F41/$F$76</f>
        <v>2.204996566518241E-2</v>
      </c>
      <c r="I41" s="30">
        <f>F41-F42</f>
        <v>-307.60000000000002</v>
      </c>
    </row>
    <row r="42" spans="1:35" ht="24.95" customHeight="1" thickBot="1" x14ac:dyDescent="0.4">
      <c r="A42" s="31" t="s">
        <v>16</v>
      </c>
      <c r="B42" s="105">
        <v>39.909999999999997</v>
      </c>
      <c r="C42" s="106">
        <v>402.45</v>
      </c>
      <c r="D42" s="106">
        <v>467.34</v>
      </c>
      <c r="E42" s="111">
        <v>33.04</v>
      </c>
      <c r="F42" s="20">
        <f>B42+C42+D42+E42</f>
        <v>942.74</v>
      </c>
      <c r="G42" s="51"/>
      <c r="H42" s="37"/>
      <c r="I42" s="38"/>
    </row>
    <row r="43" spans="1:35" ht="24.95" customHeight="1" thickBot="1" x14ac:dyDescent="0.4">
      <c r="A43" s="25" t="s">
        <v>57</v>
      </c>
      <c r="B43" s="108">
        <v>98.84</v>
      </c>
      <c r="C43" s="109">
        <v>76.739999999999995</v>
      </c>
      <c r="D43" s="109">
        <v>0</v>
      </c>
      <c r="E43" s="110">
        <v>0.31</v>
      </c>
      <c r="F43" s="28">
        <f>B43+C43+D43+E43</f>
        <v>175.89</v>
      </c>
      <c r="G43" s="97">
        <f t="shared" ref="G43" si="3">(F43-F44)/F44</f>
        <v>-0.11883172185762249</v>
      </c>
      <c r="H43" s="112">
        <f>F43/$F$76</f>
        <v>6.1063205920725101E-3</v>
      </c>
      <c r="I43" s="56">
        <f>F43-F44</f>
        <v>-23.720000000000027</v>
      </c>
    </row>
    <row r="44" spans="1:35" ht="24.95" customHeight="1" thickBot="1" x14ac:dyDescent="0.4">
      <c r="A44" s="79" t="s">
        <v>16</v>
      </c>
      <c r="B44" s="113">
        <v>105.75</v>
      </c>
      <c r="C44" s="114">
        <v>91.74</v>
      </c>
      <c r="D44" s="114">
        <v>0</v>
      </c>
      <c r="E44" s="115">
        <v>2.12</v>
      </c>
      <c r="F44" s="116">
        <f>B44+C44+D44+E44</f>
        <v>199.61</v>
      </c>
      <c r="G44" s="37"/>
      <c r="H44" s="117"/>
      <c r="I44" s="118"/>
    </row>
    <row r="45" spans="1:35" ht="24.95" customHeight="1" thickBot="1" x14ac:dyDescent="0.4">
      <c r="A45" s="61" t="s">
        <v>24</v>
      </c>
      <c r="B45" s="119">
        <v>152.6</v>
      </c>
      <c r="C45" s="109">
        <v>364.9</v>
      </c>
      <c r="D45" s="109">
        <v>0</v>
      </c>
      <c r="E45" s="110">
        <v>0.13</v>
      </c>
      <c r="F45" s="40">
        <f t="shared" ref="F45:F54" si="4">B45+C45+D45+E45</f>
        <v>517.63</v>
      </c>
      <c r="G45" s="97">
        <f t="shared" ref="G45" si="5">(F45-F46)/F46</f>
        <v>0.4708322677805245</v>
      </c>
      <c r="H45" s="97">
        <f>F45/$F$76</f>
        <v>1.7970406095141812E-2</v>
      </c>
      <c r="I45" s="56">
        <f>F45-F46</f>
        <v>165.7</v>
      </c>
      <c r="J45" s="120"/>
    </row>
    <row r="46" spans="1:35" ht="24.95" customHeight="1" thickBot="1" x14ac:dyDescent="0.4">
      <c r="A46" s="31" t="s">
        <v>16</v>
      </c>
      <c r="B46" s="121">
        <v>132.82</v>
      </c>
      <c r="C46" s="114">
        <v>218.37</v>
      </c>
      <c r="D46" s="114">
        <v>0</v>
      </c>
      <c r="E46" s="111">
        <v>0.74</v>
      </c>
      <c r="F46" s="21">
        <f t="shared" si="4"/>
        <v>351.93</v>
      </c>
      <c r="G46" s="46"/>
      <c r="H46" s="46"/>
      <c r="I46" s="122"/>
    </row>
    <row r="47" spans="1:35" ht="24.95" customHeight="1" thickBot="1" x14ac:dyDescent="0.4">
      <c r="A47" s="25" t="s">
        <v>58</v>
      </c>
      <c r="B47" s="119">
        <v>0.41</v>
      </c>
      <c r="C47" s="109">
        <v>0</v>
      </c>
      <c r="D47" s="109">
        <v>0</v>
      </c>
      <c r="E47" s="119">
        <v>0.01</v>
      </c>
      <c r="F47" s="123">
        <f t="shared" si="4"/>
        <v>0.42</v>
      </c>
      <c r="G47" s="97">
        <f t="shared" ref="G47" si="6">(F47-F48)/F48</f>
        <v>-0.10638297872340434</v>
      </c>
      <c r="H47" s="97">
        <f>F47/$F$76</f>
        <v>1.4581014546992178E-5</v>
      </c>
      <c r="I47" s="56">
        <f>F47-F48</f>
        <v>-5.0000000000000044E-2</v>
      </c>
    </row>
    <row r="48" spans="1:35" ht="24.95" customHeight="1" thickBot="1" x14ac:dyDescent="0.4">
      <c r="A48" s="31" t="s">
        <v>16</v>
      </c>
      <c r="B48" s="121">
        <v>0.14000000000000001</v>
      </c>
      <c r="C48" s="106">
        <v>0.01</v>
      </c>
      <c r="D48" s="106">
        <v>0</v>
      </c>
      <c r="E48" s="111">
        <v>0.32</v>
      </c>
      <c r="F48" s="20">
        <f t="shared" si="4"/>
        <v>0.47000000000000003</v>
      </c>
      <c r="G48" s="124"/>
      <c r="H48" s="124"/>
      <c r="I48" s="38"/>
    </row>
    <row r="49" spans="1:9" ht="24.95" customHeight="1" thickBot="1" x14ac:dyDescent="0.4">
      <c r="A49" s="25" t="s">
        <v>17</v>
      </c>
      <c r="B49" s="108">
        <v>141.68</v>
      </c>
      <c r="C49" s="109">
        <v>351.95</v>
      </c>
      <c r="D49" s="109">
        <v>0</v>
      </c>
      <c r="E49" s="125">
        <v>36.46</v>
      </c>
      <c r="F49" s="28">
        <f t="shared" si="4"/>
        <v>530.09</v>
      </c>
      <c r="G49" s="126">
        <f t="shared" ref="G49" si="7">(F49-F50)/F50</f>
        <v>4.4910179640718648E-3</v>
      </c>
      <c r="H49" s="101">
        <f>F49/$F$76</f>
        <v>1.8402976193369249E-2</v>
      </c>
      <c r="I49" s="56">
        <f>F49-F50</f>
        <v>2.3700000000000045</v>
      </c>
    </row>
    <row r="50" spans="1:9" ht="24.95" customHeight="1" thickBot="1" x14ac:dyDescent="0.4">
      <c r="A50" s="31" t="s">
        <v>16</v>
      </c>
      <c r="B50" s="127">
        <v>77.12</v>
      </c>
      <c r="C50" s="127">
        <v>336.23</v>
      </c>
      <c r="D50" s="127">
        <v>0</v>
      </c>
      <c r="E50" s="127">
        <v>114.37</v>
      </c>
      <c r="F50" s="20">
        <f t="shared" si="4"/>
        <v>527.72</v>
      </c>
      <c r="G50" s="37"/>
      <c r="H50" s="37"/>
      <c r="I50" s="38"/>
    </row>
    <row r="51" spans="1:9" ht="24.95" customHeight="1" thickBot="1" x14ac:dyDescent="0.4">
      <c r="A51" s="25" t="s">
        <v>29</v>
      </c>
      <c r="B51" s="128">
        <v>637.62</v>
      </c>
      <c r="C51" s="103">
        <v>1427.21</v>
      </c>
      <c r="D51" s="103">
        <v>1177.4000000000001</v>
      </c>
      <c r="E51" s="125">
        <v>0.54</v>
      </c>
      <c r="F51" s="28">
        <f t="shared" si="4"/>
        <v>3242.77</v>
      </c>
      <c r="G51" s="97">
        <f t="shared" ref="G51" si="8">(F51-F52)/F52</f>
        <v>0.57900451871761882</v>
      </c>
      <c r="H51" s="101">
        <f>F51/$F$76</f>
        <v>0.1125782774822615</v>
      </c>
      <c r="I51" s="56">
        <f>F51-F52</f>
        <v>1189.0899999999997</v>
      </c>
    </row>
    <row r="52" spans="1:9" ht="24.95" customHeight="1" thickBot="1" x14ac:dyDescent="0.4">
      <c r="A52" s="31" t="s">
        <v>16</v>
      </c>
      <c r="B52" s="129">
        <v>548.25</v>
      </c>
      <c r="C52" s="130">
        <v>1500.42</v>
      </c>
      <c r="D52" s="130">
        <v>0</v>
      </c>
      <c r="E52" s="131">
        <v>5.01</v>
      </c>
      <c r="F52" s="20">
        <f t="shared" si="4"/>
        <v>2053.6800000000003</v>
      </c>
      <c r="G52" s="37"/>
      <c r="H52" s="37"/>
      <c r="I52" s="38"/>
    </row>
    <row r="53" spans="1:9" ht="24.95" customHeight="1" thickBot="1" x14ac:dyDescent="0.4">
      <c r="A53" s="25" t="s">
        <v>22</v>
      </c>
      <c r="B53" s="128">
        <v>57.8</v>
      </c>
      <c r="C53" s="83">
        <v>81.47</v>
      </c>
      <c r="D53" s="103">
        <v>0</v>
      </c>
      <c r="E53" s="125">
        <v>0.04</v>
      </c>
      <c r="F53" s="28">
        <f t="shared" si="4"/>
        <v>139.30999999999997</v>
      </c>
      <c r="G53" s="97">
        <f t="shared" ref="G53" si="9">(F53-F54)/F54</f>
        <v>0.58252868340338493</v>
      </c>
      <c r="H53" s="101">
        <f>F53/$F$76</f>
        <v>4.836383658432095E-3</v>
      </c>
      <c r="I53" s="56">
        <f>F53-F54</f>
        <v>51.279999999999973</v>
      </c>
    </row>
    <row r="54" spans="1:9" ht="24.95" customHeight="1" thickBot="1" x14ac:dyDescent="0.4">
      <c r="A54" s="31" t="s">
        <v>16</v>
      </c>
      <c r="B54" s="127">
        <v>51.1</v>
      </c>
      <c r="C54" s="114">
        <v>36.71</v>
      </c>
      <c r="D54" s="127">
        <v>0</v>
      </c>
      <c r="E54" s="127">
        <v>0.22</v>
      </c>
      <c r="F54" s="20">
        <f t="shared" si="4"/>
        <v>88.03</v>
      </c>
      <c r="G54" s="46"/>
      <c r="H54" s="37"/>
      <c r="I54" s="38"/>
    </row>
    <row r="55" spans="1:9" ht="24.95" customHeight="1" x14ac:dyDescent="0.35">
      <c r="A55" s="132" t="s">
        <v>62</v>
      </c>
      <c r="B55" s="133">
        <f>SUM(B5,B7,B9,B11,B13,B15,B17,B19,B21,B23,B25,B27,B29,B31,B33,B35,B37,B39,B41,B43,B45,B47,B49,B51,B53)</f>
        <v>5733.0200000000013</v>
      </c>
      <c r="C55" s="133">
        <f t="shared" ref="C55:F55" si="10">SUM(C5,C7,C9,C11,C13,C15,C17,C19,C21,C23,C25,C27,C29,C31,C33,C35,C37,C39,C41,C43,C45,C47,C49,C51,C53)</f>
        <v>13553.749999999998</v>
      </c>
      <c r="D55" s="133">
        <f t="shared" si="10"/>
        <v>1843.0800000000002</v>
      </c>
      <c r="E55" s="133">
        <f t="shared" si="10"/>
        <v>91.880000000000024</v>
      </c>
      <c r="F55" s="133">
        <f t="shared" si="10"/>
        <v>21221.73</v>
      </c>
      <c r="G55" s="134">
        <f>(F55-F56)/F56</f>
        <v>0.11330320350226492</v>
      </c>
      <c r="H55" s="135">
        <f>F55/$F$76</f>
        <v>0.73674846152938167</v>
      </c>
      <c r="I55" s="30">
        <f>F55-F56</f>
        <v>2159.7799999999988</v>
      </c>
    </row>
    <row r="56" spans="1:9" ht="24.95" customHeight="1" x14ac:dyDescent="0.35">
      <c r="A56" s="136" t="s">
        <v>26</v>
      </c>
      <c r="B56" s="137">
        <f>SUM(B6,B8,B10,B12,B14,B16,B18,B20,B22,B24,B26,B28,B30,B32,B34,B36,B38,B40,B42,B44,B46,B48,B50,B52,B54)</f>
        <v>4704.62</v>
      </c>
      <c r="C56" s="137">
        <f t="shared" ref="C56:F56" si="11">SUM(C6,C8,C10,C12,C14,C16,C18,C20,C22,C24,C26,C28,C30,C32,C34,C36,C38,C40,C42,C44,C46,C48,C50,C52,C54)</f>
        <v>11622.259999999998</v>
      </c>
      <c r="D56" s="137">
        <f t="shared" si="11"/>
        <v>2302.4100000000003</v>
      </c>
      <c r="E56" s="137">
        <f t="shared" si="11"/>
        <v>432.66000000000008</v>
      </c>
      <c r="F56" s="137">
        <f t="shared" si="11"/>
        <v>19061.95</v>
      </c>
      <c r="G56" s="138"/>
      <c r="H56" s="138"/>
      <c r="I56" s="139"/>
    </row>
    <row r="57" spans="1:9" ht="24.95" customHeight="1" x14ac:dyDescent="0.35">
      <c r="A57" s="140" t="s">
        <v>27</v>
      </c>
      <c r="B57" s="141">
        <f>(B55-B56)/B56</f>
        <v>0.21859363774332496</v>
      </c>
      <c r="C57" s="141">
        <f t="shared" ref="C57:F57" si="12">(C55-C56)/C56</f>
        <v>0.16618884795211947</v>
      </c>
      <c r="D57" s="141">
        <f t="shared" si="12"/>
        <v>-0.19949965470963038</v>
      </c>
      <c r="E57" s="141">
        <f t="shared" si="12"/>
        <v>-0.78763925484213937</v>
      </c>
      <c r="F57" s="141">
        <f t="shared" si="12"/>
        <v>0.11330320350226492</v>
      </c>
      <c r="G57" s="138"/>
      <c r="H57" s="138"/>
      <c r="I57" s="139"/>
    </row>
    <row r="58" spans="1:9" ht="24.95" customHeight="1" x14ac:dyDescent="0.35">
      <c r="A58" s="142" t="s">
        <v>31</v>
      </c>
      <c r="B58" s="143"/>
      <c r="C58" s="143"/>
      <c r="D58" s="143"/>
      <c r="E58" s="143"/>
      <c r="F58" s="143"/>
      <c r="G58" s="138"/>
      <c r="H58" s="138"/>
      <c r="I58" s="139"/>
    </row>
    <row r="59" spans="1:9" ht="24.95" customHeight="1" thickBot="1" x14ac:dyDescent="0.4">
      <c r="A59" s="144" t="s">
        <v>63</v>
      </c>
      <c r="B59" s="14">
        <v>270.66000000000003</v>
      </c>
      <c r="C59" s="14">
        <v>236.88</v>
      </c>
      <c r="D59" s="14">
        <v>0</v>
      </c>
      <c r="E59" s="14">
        <v>0</v>
      </c>
      <c r="F59" s="15">
        <f t="shared" ref="F59:F68" si="13">B59+C59+D59+E59</f>
        <v>507.54</v>
      </c>
      <c r="G59" s="16">
        <f t="shared" ref="G59" si="14">(F59-F60)/F60</f>
        <v>0.90289442111577678</v>
      </c>
      <c r="H59" s="16">
        <f>F59/$F$76</f>
        <v>1.7620114579000978E-2</v>
      </c>
      <c r="I59" s="30">
        <f>F59-F60</f>
        <v>240.82</v>
      </c>
    </row>
    <row r="60" spans="1:9" ht="24.95" customHeight="1" thickBot="1" x14ac:dyDescent="0.4">
      <c r="A60" s="79" t="s">
        <v>16</v>
      </c>
      <c r="B60" s="145">
        <v>113.29</v>
      </c>
      <c r="C60" s="145">
        <v>153.43</v>
      </c>
      <c r="D60" s="145">
        <v>0</v>
      </c>
      <c r="E60" s="145">
        <v>0</v>
      </c>
      <c r="F60" s="146">
        <f t="shared" si="13"/>
        <v>266.72000000000003</v>
      </c>
      <c r="G60" s="37"/>
      <c r="H60" s="37"/>
      <c r="I60" s="38"/>
    </row>
    <row r="61" spans="1:9" ht="24.95" customHeight="1" thickBot="1" x14ac:dyDescent="0.4">
      <c r="A61" s="144" t="s">
        <v>80</v>
      </c>
      <c r="B61" s="123">
        <v>735.1</v>
      </c>
      <c r="C61" s="123">
        <v>315.56</v>
      </c>
      <c r="D61" s="123">
        <v>0</v>
      </c>
      <c r="E61" s="123">
        <v>10.31</v>
      </c>
      <c r="F61" s="15">
        <f t="shared" si="13"/>
        <v>1060.97</v>
      </c>
      <c r="G61" s="29">
        <f t="shared" ref="G61:G73" si="15">(F61-F62)/F62</f>
        <v>-3.3441988483181987E-3</v>
      </c>
      <c r="H61" s="29">
        <f>F61/$F$76</f>
        <v>3.6833378580767365E-2</v>
      </c>
      <c r="I61" s="30">
        <f>F61-F62</f>
        <v>-3.5600000000001728</v>
      </c>
    </row>
    <row r="62" spans="1:9" ht="24.95" customHeight="1" thickBot="1" x14ac:dyDescent="0.4">
      <c r="A62" s="79" t="s">
        <v>16</v>
      </c>
      <c r="B62" s="145">
        <v>470.85</v>
      </c>
      <c r="C62" s="145">
        <v>284.83999999999997</v>
      </c>
      <c r="D62" s="145">
        <v>259.94</v>
      </c>
      <c r="E62" s="145">
        <v>48.9</v>
      </c>
      <c r="F62" s="146">
        <f t="shared" si="13"/>
        <v>1064.5300000000002</v>
      </c>
      <c r="G62" s="37"/>
      <c r="H62" s="37"/>
      <c r="I62" s="38"/>
    </row>
    <row r="63" spans="1:9" ht="24.95" customHeight="1" thickBot="1" x14ac:dyDescent="0.4">
      <c r="A63" s="144" t="s">
        <v>76</v>
      </c>
      <c r="B63" s="123">
        <v>878.11</v>
      </c>
      <c r="C63" s="123">
        <v>128.18</v>
      </c>
      <c r="D63" s="123">
        <v>0</v>
      </c>
      <c r="E63" s="123">
        <v>0.61</v>
      </c>
      <c r="F63" s="147">
        <f t="shared" si="13"/>
        <v>1006.9</v>
      </c>
      <c r="G63" s="29">
        <f t="shared" si="15"/>
        <v>3.4096744377118141E-2</v>
      </c>
      <c r="H63" s="29">
        <f>F63/$F$76</f>
        <v>3.4956246541348629E-2</v>
      </c>
      <c r="I63" s="30">
        <f>F63-F64</f>
        <v>33.199999999999932</v>
      </c>
    </row>
    <row r="64" spans="1:9" ht="24.95" customHeight="1" thickBot="1" x14ac:dyDescent="0.4">
      <c r="A64" s="79" t="s">
        <v>16</v>
      </c>
      <c r="B64" s="145">
        <v>700.08</v>
      </c>
      <c r="C64" s="145">
        <v>250.89</v>
      </c>
      <c r="D64" s="145">
        <v>2.59</v>
      </c>
      <c r="E64" s="145">
        <v>20.14</v>
      </c>
      <c r="F64" s="146">
        <f t="shared" si="13"/>
        <v>973.7</v>
      </c>
      <c r="G64" s="37"/>
      <c r="H64" s="37"/>
      <c r="I64" s="38"/>
    </row>
    <row r="65" spans="1:9" ht="24.95" customHeight="1" thickBot="1" x14ac:dyDescent="0.4">
      <c r="A65" s="25" t="s">
        <v>66</v>
      </c>
      <c r="B65" s="123">
        <v>189.18</v>
      </c>
      <c r="C65" s="123">
        <v>136</v>
      </c>
      <c r="D65" s="123">
        <v>0</v>
      </c>
      <c r="E65" s="123">
        <v>0.8</v>
      </c>
      <c r="F65" s="15">
        <f t="shared" si="13"/>
        <v>325.98</v>
      </c>
      <c r="G65" s="29">
        <f t="shared" si="15"/>
        <v>0.30884124307395827</v>
      </c>
      <c r="H65" s="29">
        <f>F65/$F$76</f>
        <v>1.1316950290544072E-2</v>
      </c>
      <c r="I65" s="30">
        <f>F65-F66</f>
        <v>76.920000000000044</v>
      </c>
    </row>
    <row r="66" spans="1:9" ht="24.95" customHeight="1" thickBot="1" x14ac:dyDescent="0.4">
      <c r="A66" s="79" t="s">
        <v>16</v>
      </c>
      <c r="B66" s="148">
        <v>141.07</v>
      </c>
      <c r="C66" s="148">
        <v>107.57</v>
      </c>
      <c r="D66" s="148">
        <v>0</v>
      </c>
      <c r="E66" s="148">
        <v>0.42</v>
      </c>
      <c r="F66" s="146">
        <f t="shared" si="13"/>
        <v>249.05999999999997</v>
      </c>
      <c r="G66" s="51"/>
      <c r="H66" s="51"/>
      <c r="I66" s="38"/>
    </row>
    <row r="67" spans="1:9" ht="24.95" customHeight="1" thickBot="1" x14ac:dyDescent="0.4">
      <c r="A67" s="25" t="s">
        <v>32</v>
      </c>
      <c r="B67" s="373">
        <v>589.96</v>
      </c>
      <c r="C67" s="40">
        <v>105.99</v>
      </c>
      <c r="D67" s="40">
        <v>0</v>
      </c>
      <c r="E67" s="40">
        <v>1.6</v>
      </c>
      <c r="F67" s="15">
        <f t="shared" si="13"/>
        <v>697.55000000000007</v>
      </c>
      <c r="G67" s="29">
        <f>(F67-F68)/F68</f>
        <v>0.37981168651343139</v>
      </c>
      <c r="H67" s="29">
        <f>F67/F76</f>
        <v>2.4216634993462847E-2</v>
      </c>
      <c r="I67" s="30">
        <f>F67-F68</f>
        <v>192.0100000000001</v>
      </c>
    </row>
    <row r="68" spans="1:9" ht="24.95" customHeight="1" thickBot="1" x14ac:dyDescent="0.4">
      <c r="A68" s="79" t="s">
        <v>16</v>
      </c>
      <c r="B68" s="145">
        <v>384.95</v>
      </c>
      <c r="C68" s="145">
        <v>120.59</v>
      </c>
      <c r="D68" s="149">
        <v>0</v>
      </c>
      <c r="E68" s="145">
        <v>0</v>
      </c>
      <c r="F68" s="146">
        <f t="shared" si="13"/>
        <v>505.53999999999996</v>
      </c>
      <c r="G68" s="37"/>
      <c r="H68" s="37"/>
      <c r="I68" s="38"/>
    </row>
    <row r="69" spans="1:9" ht="24.95" customHeight="1" thickBot="1" x14ac:dyDescent="0.4">
      <c r="A69" s="25" t="s">
        <v>73</v>
      </c>
      <c r="B69" s="123">
        <v>-0.01</v>
      </c>
      <c r="C69" s="123">
        <v>0</v>
      </c>
      <c r="D69" s="123">
        <v>0</v>
      </c>
      <c r="E69" s="123">
        <v>0</v>
      </c>
      <c r="F69" s="44">
        <f t="shared" ref="F69:F72" si="16">B69+C69+D69+E69</f>
        <v>-0.01</v>
      </c>
      <c r="G69" s="151">
        <f t="shared" si="15"/>
        <v>-1.001628664495114</v>
      </c>
      <c r="H69" s="151">
        <f>F69/$F$76</f>
        <v>-3.4716701302362329E-7</v>
      </c>
      <c r="I69" s="152">
        <f>F69-F70</f>
        <v>-6.15</v>
      </c>
    </row>
    <row r="70" spans="1:9" ht="24.95" customHeight="1" thickBot="1" x14ac:dyDescent="0.4">
      <c r="A70" s="79" t="s">
        <v>16</v>
      </c>
      <c r="B70" s="145">
        <v>6.11</v>
      </c>
      <c r="C70" s="145">
        <v>0.03</v>
      </c>
      <c r="D70" s="145">
        <v>0</v>
      </c>
      <c r="E70" s="145">
        <v>0</v>
      </c>
      <c r="F70" s="94">
        <f t="shared" si="16"/>
        <v>6.1400000000000006</v>
      </c>
      <c r="G70" s="37"/>
      <c r="H70" s="37"/>
      <c r="I70" s="38"/>
    </row>
    <row r="71" spans="1:9" ht="24.95" customHeight="1" thickBot="1" x14ac:dyDescent="0.4">
      <c r="A71" s="150" t="s">
        <v>60</v>
      </c>
      <c r="B71" s="123">
        <v>3530.82</v>
      </c>
      <c r="C71" s="123">
        <v>452.52</v>
      </c>
      <c r="D71" s="123">
        <v>0</v>
      </c>
      <c r="E71" s="123">
        <v>0.57999999999999996</v>
      </c>
      <c r="F71" s="40">
        <f t="shared" si="16"/>
        <v>3983.92</v>
      </c>
      <c r="G71" s="29">
        <f t="shared" si="15"/>
        <v>0.45570142905688094</v>
      </c>
      <c r="H71" s="29">
        <f>F71/$F$76</f>
        <v>0.13830856065250735</v>
      </c>
      <c r="I71" s="30">
        <f>F71-F72</f>
        <v>1247.1500000000001</v>
      </c>
    </row>
    <row r="72" spans="1:9" ht="24.95" customHeight="1" thickBot="1" x14ac:dyDescent="0.4">
      <c r="A72" s="79" t="s">
        <v>33</v>
      </c>
      <c r="B72" s="145">
        <v>2358.38</v>
      </c>
      <c r="C72" s="145">
        <v>368.45</v>
      </c>
      <c r="D72" s="145">
        <v>2.0099999999999998</v>
      </c>
      <c r="E72" s="145">
        <v>7.93</v>
      </c>
      <c r="F72" s="94">
        <f t="shared" si="16"/>
        <v>2736.77</v>
      </c>
      <c r="G72" s="37"/>
      <c r="H72" s="37"/>
      <c r="I72" s="38"/>
    </row>
    <row r="73" spans="1:9" ht="24.95" customHeight="1" x14ac:dyDescent="0.35">
      <c r="A73" s="153" t="s">
        <v>34</v>
      </c>
      <c r="B73" s="154">
        <f t="shared" ref="B73:F74" si="17">SUM(B59,B61,B63,B65,B67,B69,B71)</f>
        <v>6193.82</v>
      </c>
      <c r="C73" s="154">
        <f t="shared" si="17"/>
        <v>1375.13</v>
      </c>
      <c r="D73" s="154">
        <f t="shared" si="17"/>
        <v>0</v>
      </c>
      <c r="E73" s="154">
        <f t="shared" si="17"/>
        <v>13.9</v>
      </c>
      <c r="F73" s="154">
        <f t="shared" si="17"/>
        <v>7582.85</v>
      </c>
      <c r="G73" s="135">
        <f t="shared" si="15"/>
        <v>0.30683365331256057</v>
      </c>
      <c r="H73" s="135">
        <f>F73/$F$76</f>
        <v>0.26325153847061822</v>
      </c>
      <c r="I73" s="30">
        <f>F73-F74</f>
        <v>1780.3900000000003</v>
      </c>
    </row>
    <row r="74" spans="1:9" ht="24.95" customHeight="1" x14ac:dyDescent="0.35">
      <c r="A74" s="31" t="s">
        <v>26</v>
      </c>
      <c r="B74" s="137">
        <f t="shared" si="17"/>
        <v>4174.7299999999996</v>
      </c>
      <c r="C74" s="137">
        <f t="shared" si="17"/>
        <v>1285.8</v>
      </c>
      <c r="D74" s="137">
        <f>SUM(D60,D62,D64,D66,D68,D70,D72)</f>
        <v>264.53999999999996</v>
      </c>
      <c r="E74" s="137">
        <f t="shared" si="17"/>
        <v>77.389999999999986</v>
      </c>
      <c r="F74" s="137">
        <f t="shared" si="17"/>
        <v>5802.46</v>
      </c>
      <c r="G74" s="155"/>
      <c r="H74" s="155"/>
      <c r="I74" s="156"/>
    </row>
    <row r="75" spans="1:9" ht="24.95" customHeight="1" x14ac:dyDescent="0.35">
      <c r="A75" s="140" t="s">
        <v>27</v>
      </c>
      <c r="B75" s="141">
        <f t="shared" ref="B75:F75" si="18">(B73-B74)/B74</f>
        <v>0.48364564894017109</v>
      </c>
      <c r="C75" s="141">
        <f t="shared" si="18"/>
        <v>6.9474257271737561E-2</v>
      </c>
      <c r="D75" s="141">
        <f t="shared" si="18"/>
        <v>-1</v>
      </c>
      <c r="E75" s="141">
        <f t="shared" si="18"/>
        <v>-0.82039023129603306</v>
      </c>
      <c r="F75" s="141">
        <f t="shared" si="18"/>
        <v>0.30683365331256057</v>
      </c>
      <c r="G75" s="138"/>
      <c r="H75" s="138"/>
      <c r="I75" s="139"/>
    </row>
    <row r="76" spans="1:9" ht="24.95" customHeight="1" x14ac:dyDescent="0.35">
      <c r="A76" s="18" t="s">
        <v>39</v>
      </c>
      <c r="B76" s="30">
        <f>B73+B55</f>
        <v>11926.84</v>
      </c>
      <c r="C76" s="30">
        <f t="shared" ref="C76:F76" si="19">C73+C55</f>
        <v>14928.879999999997</v>
      </c>
      <c r="D76" s="30">
        <f t="shared" si="19"/>
        <v>1843.0800000000002</v>
      </c>
      <c r="E76" s="30">
        <f t="shared" si="19"/>
        <v>105.78000000000003</v>
      </c>
      <c r="F76" s="30">
        <f t="shared" si="19"/>
        <v>28804.58</v>
      </c>
      <c r="G76" s="157">
        <f t="shared" ref="G76" si="20">(F76-F77)/F77</f>
        <v>0.15846625759469063</v>
      </c>
      <c r="H76" s="157">
        <f>F76/$F$76</f>
        <v>1</v>
      </c>
      <c r="I76" s="30">
        <f>F76-F77</f>
        <v>3940.1700000000019</v>
      </c>
    </row>
    <row r="77" spans="1:9" ht="24.95" customHeight="1" x14ac:dyDescent="0.35">
      <c r="A77" s="31" t="s">
        <v>26</v>
      </c>
      <c r="B77" s="156">
        <f>B56+B74</f>
        <v>8879.3499999999985</v>
      </c>
      <c r="C77" s="156">
        <f t="shared" ref="C77:F77" si="21">C56+C74</f>
        <v>12908.059999999998</v>
      </c>
      <c r="D77" s="156">
        <f t="shared" si="21"/>
        <v>2566.9500000000003</v>
      </c>
      <c r="E77" s="156">
        <f t="shared" si="21"/>
        <v>510.05000000000007</v>
      </c>
      <c r="F77" s="156">
        <f t="shared" si="21"/>
        <v>24864.41</v>
      </c>
      <c r="G77" s="138"/>
      <c r="H77" s="138"/>
      <c r="I77" s="139"/>
    </row>
    <row r="78" spans="1:9" ht="24.95" customHeight="1" x14ac:dyDescent="0.35">
      <c r="A78" s="158" t="s">
        <v>27</v>
      </c>
      <c r="B78" s="157">
        <f>(B76-B77)/B77</f>
        <v>0.34321093323272561</v>
      </c>
      <c r="C78" s="157">
        <f t="shared" ref="C78:E78" si="22">(C76-C77)/C77</f>
        <v>0.15655489670794837</v>
      </c>
      <c r="D78" s="157">
        <f t="shared" si="22"/>
        <v>-0.28199614328288436</v>
      </c>
      <c r="E78" s="157">
        <f t="shared" si="22"/>
        <v>-0.7926085677874718</v>
      </c>
      <c r="F78" s="157">
        <f>(F76-F77)/F77</f>
        <v>0.15846625759469063</v>
      </c>
      <c r="G78" s="138"/>
      <c r="H78" s="138"/>
      <c r="I78" s="139"/>
    </row>
    <row r="79" spans="1:9" ht="24.95" customHeight="1" x14ac:dyDescent="0.35">
      <c r="A79" s="159" t="s">
        <v>40</v>
      </c>
      <c r="B79" s="157">
        <f>B76/$F$76</f>
        <v>0.41406054176106716</v>
      </c>
      <c r="C79" s="157">
        <f t="shared" ref="C79:F79" si="23">C76/$F$76</f>
        <v>0.5182814677388109</v>
      </c>
      <c r="D79" s="157">
        <f t="shared" si="23"/>
        <v>6.398565783635797E-2</v>
      </c>
      <c r="E79" s="157">
        <f t="shared" si="23"/>
        <v>3.6723326637638884E-3</v>
      </c>
      <c r="F79" s="157">
        <f t="shared" si="23"/>
        <v>1</v>
      </c>
      <c r="G79" s="138"/>
      <c r="H79" s="138"/>
      <c r="I79" s="139"/>
    </row>
    <row r="80" spans="1:9" ht="24.95" customHeight="1" x14ac:dyDescent="0.35">
      <c r="A80" s="31" t="s">
        <v>41</v>
      </c>
      <c r="B80" s="155">
        <f>B77/$F$77</f>
        <v>0.35711082627739804</v>
      </c>
      <c r="C80" s="155">
        <f>C77/$F$77</f>
        <v>0.51913799683965944</v>
      </c>
      <c r="D80" s="155">
        <f>D77/$F$77</f>
        <v>0.10323792118936263</v>
      </c>
      <c r="E80" s="155">
        <f>E77/$F$77</f>
        <v>2.0513255693579702E-2</v>
      </c>
      <c r="F80" s="155">
        <f>F77/$F$77</f>
        <v>1</v>
      </c>
      <c r="G80" s="138"/>
      <c r="H80" s="138"/>
      <c r="I80" s="139"/>
    </row>
    <row r="81" spans="1:1" s="406" customFormat="1" ht="24.95" customHeight="1" x14ac:dyDescent="0.25">
      <c r="A81" s="406" t="s">
        <v>42</v>
      </c>
    </row>
    <row r="82" spans="1:1" s="406" customFormat="1" ht="24.95" customHeight="1" x14ac:dyDescent="0.25">
      <c r="A82" s="406" t="s">
        <v>75</v>
      </c>
    </row>
    <row r="83" spans="1:1" ht="24.95" customHeight="1" x14ac:dyDescent="0.35">
      <c r="A83" s="406" t="s">
        <v>78</v>
      </c>
    </row>
    <row r="84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85" zoomScaleNormal="85" workbookViewId="0">
      <pane ySplit="4" topLeftCell="A5" activePane="bottomLeft" state="frozen"/>
      <selection pane="bottomLeft" activeCell="A4" sqref="A4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18.42578125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4" t="s">
        <v>81</v>
      </c>
      <c r="B1" s="414"/>
      <c r="C1" s="414"/>
      <c r="D1" s="414"/>
      <c r="E1" s="414"/>
      <c r="F1" s="414"/>
      <c r="G1" s="414"/>
      <c r="H1" s="414"/>
    </row>
    <row r="2" spans="1:8" ht="18" customHeight="1" x14ac:dyDescent="0.35">
      <c r="A2" s="415"/>
      <c r="B2" s="415"/>
      <c r="C2" s="415"/>
      <c r="D2" s="415"/>
      <c r="E2" s="415"/>
      <c r="F2" s="415"/>
      <c r="G2" s="415"/>
      <c r="H2" s="415"/>
    </row>
    <row r="3" spans="1:8" ht="21.75" thickBot="1" x14ac:dyDescent="0.4">
      <c r="A3" s="416"/>
      <c r="B3" s="416"/>
      <c r="C3" s="416"/>
      <c r="D3" s="416"/>
      <c r="E3" s="416"/>
      <c r="F3" s="416"/>
      <c r="G3" s="416"/>
      <c r="H3" s="416"/>
    </row>
    <row r="4" spans="1:8" ht="63.75" thickBot="1" x14ac:dyDescent="0.4">
      <c r="A4" s="162" t="s">
        <v>0</v>
      </c>
      <c r="B4" s="342" t="s">
        <v>44</v>
      </c>
      <c r="C4" s="342" t="s">
        <v>43</v>
      </c>
      <c r="D4" s="342" t="s">
        <v>50</v>
      </c>
      <c r="E4" s="342" t="s">
        <v>68</v>
      </c>
      <c r="F4" s="343" t="s">
        <v>13</v>
      </c>
      <c r="G4" s="344" t="s">
        <v>14</v>
      </c>
      <c r="H4" s="345" t="s">
        <v>15</v>
      </c>
    </row>
    <row r="5" spans="1:8" x14ac:dyDescent="0.35">
      <c r="A5" s="346"/>
      <c r="B5" s="347"/>
      <c r="C5" s="347"/>
      <c r="D5" s="347"/>
      <c r="E5" s="347"/>
      <c r="F5" s="347"/>
      <c r="G5" s="347"/>
      <c r="H5" s="348"/>
    </row>
    <row r="6" spans="1:8" x14ac:dyDescent="0.35">
      <c r="A6" s="159" t="s">
        <v>59</v>
      </c>
      <c r="B6" s="143"/>
      <c r="C6" s="143"/>
      <c r="D6" s="143"/>
      <c r="E6" s="143"/>
      <c r="F6" s="143"/>
      <c r="G6" s="143"/>
      <c r="H6" s="143"/>
    </row>
    <row r="7" spans="1:8" ht="21.75" thickBot="1" x14ac:dyDescent="0.4">
      <c r="A7" s="25" t="s">
        <v>19</v>
      </c>
      <c r="B7" s="14">
        <v>1777.27</v>
      </c>
      <c r="C7" s="14">
        <v>7.66</v>
      </c>
      <c r="D7" s="14">
        <v>247.53</v>
      </c>
      <c r="E7" s="15">
        <f>B7+C7+D7</f>
        <v>2032.46</v>
      </c>
      <c r="F7" s="16">
        <f>(E7-E8)/E8</f>
        <v>-6.9986867452789106E-2</v>
      </c>
      <c r="G7" s="349">
        <f>E7/$E$66</f>
        <v>9.6596642030275626E-2</v>
      </c>
      <c r="H7" s="30">
        <f>E7-E8</f>
        <v>-152.94999999999982</v>
      </c>
    </row>
    <row r="8" spans="1:8" ht="21.75" thickBot="1" x14ac:dyDescent="0.4">
      <c r="A8" s="31" t="s">
        <v>16</v>
      </c>
      <c r="B8" s="145">
        <v>1848.35</v>
      </c>
      <c r="C8" s="145">
        <v>6.23</v>
      </c>
      <c r="D8" s="145">
        <v>330.83</v>
      </c>
      <c r="E8" s="94">
        <f t="shared" ref="E8:E53" si="0">B8+C8+D8</f>
        <v>2185.41</v>
      </c>
      <c r="F8" s="46"/>
      <c r="G8" s="51"/>
      <c r="H8" s="38"/>
    </row>
    <row r="9" spans="1:8" ht="21.75" thickBot="1" x14ac:dyDescent="0.4">
      <c r="A9" s="25" t="s">
        <v>23</v>
      </c>
      <c r="B9" s="123">
        <v>551.05999999999995</v>
      </c>
      <c r="C9" s="123">
        <v>1.2</v>
      </c>
      <c r="D9" s="123">
        <v>15.39</v>
      </c>
      <c r="E9" s="40">
        <f t="shared" si="0"/>
        <v>567.65</v>
      </c>
      <c r="F9" s="29">
        <f t="shared" ref="F9:F39" si="1">(E9-E10)/E10</f>
        <v>0.18287524224301402</v>
      </c>
      <c r="G9" s="29">
        <f>E9/$E$66</f>
        <v>2.6978677980617555E-2</v>
      </c>
      <c r="H9" s="56">
        <f>E9-E10</f>
        <v>87.759999999999991</v>
      </c>
    </row>
    <row r="10" spans="1:8" ht="21.75" thickBot="1" x14ac:dyDescent="0.4">
      <c r="A10" s="31" t="s">
        <v>16</v>
      </c>
      <c r="B10" s="145">
        <v>467.29</v>
      </c>
      <c r="C10" s="145">
        <v>1.27</v>
      </c>
      <c r="D10" s="145">
        <v>11.33</v>
      </c>
      <c r="E10" s="350">
        <f t="shared" si="0"/>
        <v>479.89</v>
      </c>
      <c r="F10" s="46"/>
      <c r="G10" s="46"/>
      <c r="H10" s="38"/>
    </row>
    <row r="11" spans="1:8" ht="21.75" thickBot="1" x14ac:dyDescent="0.4">
      <c r="A11" s="25" t="s">
        <v>20</v>
      </c>
      <c r="B11" s="123">
        <v>0</v>
      </c>
      <c r="C11" s="123">
        <v>0</v>
      </c>
      <c r="D11" s="123">
        <v>12.13</v>
      </c>
      <c r="E11" s="28">
        <f t="shared" si="0"/>
        <v>12.13</v>
      </c>
      <c r="F11" s="48">
        <f>(E11-E12)/E12</f>
        <v>-0.42809995285242808</v>
      </c>
      <c r="G11" s="29">
        <f>E11/$E$66</f>
        <v>5.7650200635055225E-4</v>
      </c>
      <c r="H11" s="351">
        <f>E11-E12</f>
        <v>-9.08</v>
      </c>
    </row>
    <row r="12" spans="1:8" ht="26.25" customHeight="1" thickBot="1" x14ac:dyDescent="0.4">
      <c r="A12" s="31" t="s">
        <v>16</v>
      </c>
      <c r="B12" s="145">
        <v>5.26</v>
      </c>
      <c r="C12" s="145">
        <v>0</v>
      </c>
      <c r="D12" s="145">
        <v>15.95</v>
      </c>
      <c r="E12" s="94">
        <f t="shared" si="0"/>
        <v>21.21</v>
      </c>
      <c r="F12" s="37"/>
      <c r="G12" s="37"/>
      <c r="H12" s="352"/>
    </row>
    <row r="13" spans="1:8" ht="21.75" thickBot="1" x14ac:dyDescent="0.4">
      <c r="A13" s="25" t="s">
        <v>70</v>
      </c>
      <c r="B13" s="123">
        <v>0</v>
      </c>
      <c r="C13" s="123">
        <v>0</v>
      </c>
      <c r="D13" s="123">
        <v>0.21</v>
      </c>
      <c r="E13" s="123">
        <f t="shared" si="0"/>
        <v>0.21</v>
      </c>
      <c r="F13" s="353">
        <f>(E13-E14)/E14</f>
        <v>3.1999999999999993</v>
      </c>
      <c r="G13" s="353">
        <f>E13/E66</f>
        <v>9.9806612805948858E-6</v>
      </c>
      <c r="H13" s="354">
        <f>E13-E14</f>
        <v>0.15999999999999998</v>
      </c>
    </row>
    <row r="14" spans="1:8" ht="21.75" thickBot="1" x14ac:dyDescent="0.4">
      <c r="A14" s="217" t="s">
        <v>16</v>
      </c>
      <c r="B14" s="148">
        <v>0</v>
      </c>
      <c r="C14" s="148">
        <v>0</v>
      </c>
      <c r="D14" s="148">
        <v>0.05</v>
      </c>
      <c r="E14" s="148">
        <f t="shared" si="0"/>
        <v>0.05</v>
      </c>
      <c r="F14" s="51"/>
      <c r="G14" s="51"/>
      <c r="H14" s="355"/>
    </row>
    <row r="15" spans="1:8" ht="21.75" thickBot="1" x14ac:dyDescent="0.4">
      <c r="A15" s="150" t="s">
        <v>21</v>
      </c>
      <c r="B15" s="40">
        <v>461.98</v>
      </c>
      <c r="C15" s="40">
        <v>0</v>
      </c>
      <c r="D15" s="40">
        <v>73.47</v>
      </c>
      <c r="E15" s="40">
        <f>B15+C15+D15</f>
        <v>535.45000000000005</v>
      </c>
      <c r="F15" s="349">
        <f>(E15-E16)/E16</f>
        <v>0.44513116700852851</v>
      </c>
      <c r="G15" s="349">
        <f>E15/E66</f>
        <v>2.5448309917593011E-2</v>
      </c>
      <c r="H15" s="356">
        <f>E15-E16</f>
        <v>164.93</v>
      </c>
    </row>
    <row r="16" spans="1:8" ht="21.75" thickBot="1" x14ac:dyDescent="0.4">
      <c r="A16" s="31" t="s">
        <v>16</v>
      </c>
      <c r="B16" s="94">
        <v>300.23</v>
      </c>
      <c r="C16" s="21">
        <v>0</v>
      </c>
      <c r="D16" s="21">
        <v>70.290000000000006</v>
      </c>
      <c r="E16" s="21">
        <f>B16+C16+D16</f>
        <v>370.52000000000004</v>
      </c>
      <c r="F16" s="37"/>
      <c r="G16" s="37"/>
      <c r="H16" s="352"/>
    </row>
    <row r="17" spans="1:8" ht="21.75" thickBot="1" x14ac:dyDescent="0.4">
      <c r="A17" s="25" t="s">
        <v>74</v>
      </c>
      <c r="B17" s="123">
        <v>0</v>
      </c>
      <c r="C17" s="123">
        <v>0</v>
      </c>
      <c r="D17" s="123">
        <v>0.94</v>
      </c>
      <c r="E17" s="357">
        <f t="shared" si="0"/>
        <v>0.94</v>
      </c>
      <c r="F17" s="135">
        <f t="shared" si="1"/>
        <v>-0.7306590257879656</v>
      </c>
      <c r="G17" s="135">
        <f>E17/$E$66</f>
        <v>4.4675340970281871E-5</v>
      </c>
      <c r="H17" s="152">
        <f>E17-E18</f>
        <v>-2.5500000000000003</v>
      </c>
    </row>
    <row r="18" spans="1:8" ht="21.75" thickBot="1" x14ac:dyDescent="0.4">
      <c r="A18" s="31" t="s">
        <v>16</v>
      </c>
      <c r="B18" s="148">
        <v>0</v>
      </c>
      <c r="C18" s="148">
        <v>0</v>
      </c>
      <c r="D18" s="148">
        <v>3.49</v>
      </c>
      <c r="E18" s="358">
        <f t="shared" si="0"/>
        <v>3.49</v>
      </c>
      <c r="F18" s="117"/>
      <c r="G18" s="117"/>
      <c r="H18" s="359"/>
    </row>
    <row r="19" spans="1:8" ht="21.75" thickBot="1" x14ac:dyDescent="0.4">
      <c r="A19" s="25" t="s">
        <v>72</v>
      </c>
      <c r="B19" s="95">
        <v>1615.99</v>
      </c>
      <c r="C19" s="95">
        <v>19.920000000000002</v>
      </c>
      <c r="D19" s="95">
        <v>95.69</v>
      </c>
      <c r="E19" s="360">
        <f t="shared" si="0"/>
        <v>1731.6000000000001</v>
      </c>
      <c r="F19" s="361">
        <f t="shared" ref="F19" si="2">(E19-E20)/E20</f>
        <v>3.2238065716057127E-2</v>
      </c>
      <c r="G19" s="361">
        <f>E19/$E$66</f>
        <v>8.2297681302276701E-2</v>
      </c>
      <c r="H19" s="362">
        <f>E19-E20</f>
        <v>54.080000000000155</v>
      </c>
    </row>
    <row r="20" spans="1:8" ht="21.75" thickBot="1" x14ac:dyDescent="0.4">
      <c r="A20" s="31" t="s">
        <v>16</v>
      </c>
      <c r="B20" s="363">
        <v>1573.13</v>
      </c>
      <c r="C20" s="145">
        <v>20.07</v>
      </c>
      <c r="D20" s="145">
        <v>84.32</v>
      </c>
      <c r="E20" s="364">
        <f t="shared" si="0"/>
        <v>1677.52</v>
      </c>
      <c r="F20" s="365"/>
      <c r="G20" s="365"/>
      <c r="H20" s="366"/>
    </row>
    <row r="21" spans="1:8" ht="21.75" thickBot="1" x14ac:dyDescent="0.4">
      <c r="A21" s="25" t="s">
        <v>53</v>
      </c>
      <c r="B21" s="40">
        <v>32.450000000000003</v>
      </c>
      <c r="C21" s="40">
        <v>18.829999999999998</v>
      </c>
      <c r="D21" s="123">
        <v>108.21</v>
      </c>
      <c r="E21" s="40">
        <f t="shared" si="0"/>
        <v>159.49</v>
      </c>
      <c r="F21" s="29">
        <f t="shared" si="1"/>
        <v>-0.3438245700650045</v>
      </c>
      <c r="G21" s="29">
        <f>E21/$E$66</f>
        <v>7.5800746078194215E-3</v>
      </c>
      <c r="H21" s="367">
        <f>E21-E22</f>
        <v>-83.57</v>
      </c>
    </row>
    <row r="22" spans="1:8" ht="21.75" thickBot="1" x14ac:dyDescent="0.4">
      <c r="A22" s="31" t="s">
        <v>16</v>
      </c>
      <c r="B22" s="145">
        <v>53.02</v>
      </c>
      <c r="C22" s="145">
        <v>25.25</v>
      </c>
      <c r="D22" s="368">
        <v>164.79</v>
      </c>
      <c r="E22" s="94">
        <f t="shared" si="0"/>
        <v>243.06</v>
      </c>
      <c r="F22" s="37"/>
      <c r="G22" s="37"/>
      <c r="H22" s="369"/>
    </row>
    <row r="23" spans="1:8" ht="21.75" thickBot="1" x14ac:dyDescent="0.4">
      <c r="A23" s="25" t="s">
        <v>54</v>
      </c>
      <c r="B23" s="100">
        <v>843.83</v>
      </c>
      <c r="C23" s="123">
        <v>27.67</v>
      </c>
      <c r="D23" s="123">
        <v>96.26</v>
      </c>
      <c r="E23" s="40">
        <f t="shared" si="0"/>
        <v>967.76</v>
      </c>
      <c r="F23" s="29">
        <f t="shared" si="1"/>
        <v>-0.16371994953422861</v>
      </c>
      <c r="G23" s="29">
        <f>E23/$E$66</f>
        <v>4.5994689337659558E-2</v>
      </c>
      <c r="H23" s="367">
        <f>E23-E24</f>
        <v>-189.46000000000004</v>
      </c>
    </row>
    <row r="24" spans="1:8" ht="21.75" thickBot="1" x14ac:dyDescent="0.4">
      <c r="A24" s="31" t="s">
        <v>16</v>
      </c>
      <c r="B24" s="370">
        <v>1033.6500000000001</v>
      </c>
      <c r="C24" s="145">
        <v>43.87</v>
      </c>
      <c r="D24" s="145">
        <v>79.7</v>
      </c>
      <c r="E24" s="94">
        <f t="shared" si="0"/>
        <v>1157.22</v>
      </c>
      <c r="F24" s="37"/>
      <c r="G24" s="37"/>
      <c r="H24" s="369"/>
    </row>
    <row r="25" spans="1:8" ht="21.75" thickBot="1" x14ac:dyDescent="0.4">
      <c r="A25" s="25" t="s">
        <v>52</v>
      </c>
      <c r="B25" s="128">
        <v>0</v>
      </c>
      <c r="C25" s="83">
        <v>0</v>
      </c>
      <c r="D25" s="83">
        <v>4.76</v>
      </c>
      <c r="E25" s="40">
        <f t="shared" si="0"/>
        <v>4.76</v>
      </c>
      <c r="F25" s="29">
        <f t="shared" si="1"/>
        <v>-0.24324324324324328</v>
      </c>
      <c r="G25" s="29">
        <f>E25/$E$66</f>
        <v>2.2622832236015073E-4</v>
      </c>
      <c r="H25" s="367">
        <f>E25-E26</f>
        <v>-1.5300000000000002</v>
      </c>
    </row>
    <row r="26" spans="1:8" ht="21.75" thickBot="1" x14ac:dyDescent="0.4">
      <c r="A26" s="31" t="s">
        <v>16</v>
      </c>
      <c r="B26" s="371">
        <v>0</v>
      </c>
      <c r="C26" s="85">
        <v>0</v>
      </c>
      <c r="D26" s="85">
        <v>6.29</v>
      </c>
      <c r="E26" s="94">
        <f t="shared" si="0"/>
        <v>6.29</v>
      </c>
      <c r="F26" s="37"/>
      <c r="G26" s="37"/>
      <c r="H26" s="369"/>
    </row>
    <row r="27" spans="1:8" ht="21.75" thickBot="1" x14ac:dyDescent="0.4">
      <c r="A27" s="25" t="s">
        <v>65</v>
      </c>
      <c r="B27" s="40">
        <v>0</v>
      </c>
      <c r="C27" s="40">
        <v>0</v>
      </c>
      <c r="D27" s="123">
        <v>35.82</v>
      </c>
      <c r="E27" s="40">
        <f t="shared" si="0"/>
        <v>35.82</v>
      </c>
      <c r="F27" s="29">
        <f t="shared" si="1"/>
        <v>0.1200750469043152</v>
      </c>
      <c r="G27" s="29">
        <f>E27/$E$66</f>
        <v>1.7024156527186134E-3</v>
      </c>
      <c r="H27" s="367">
        <f>E27-E28</f>
        <v>3.84</v>
      </c>
    </row>
    <row r="28" spans="1:8" ht="21.75" thickBot="1" x14ac:dyDescent="0.4">
      <c r="A28" s="31" t="s">
        <v>16</v>
      </c>
      <c r="B28" s="145">
        <v>0</v>
      </c>
      <c r="C28" s="145">
        <v>0</v>
      </c>
      <c r="D28" s="145">
        <v>31.98</v>
      </c>
      <c r="E28" s="94">
        <f t="shared" si="0"/>
        <v>31.98</v>
      </c>
      <c r="F28" s="37"/>
      <c r="G28" s="37"/>
      <c r="H28" s="369"/>
    </row>
    <row r="29" spans="1:8" ht="21.75" thickBot="1" x14ac:dyDescent="0.4">
      <c r="A29" s="25" t="s">
        <v>25</v>
      </c>
      <c r="B29" s="123">
        <v>0</v>
      </c>
      <c r="C29" s="123">
        <v>0</v>
      </c>
      <c r="D29" s="372">
        <v>1.49</v>
      </c>
      <c r="E29" s="373">
        <f t="shared" si="0"/>
        <v>1.49</v>
      </c>
      <c r="F29" s="29">
        <f t="shared" si="1"/>
        <v>0.28448275862068972</v>
      </c>
      <c r="G29" s="29">
        <f>E29/$E$66</f>
        <v>7.0815168133744671E-5</v>
      </c>
      <c r="H29" s="374">
        <f>E29-E30</f>
        <v>0.33000000000000007</v>
      </c>
    </row>
    <row r="30" spans="1:8" ht="21.75" thickBot="1" x14ac:dyDescent="0.4">
      <c r="A30" s="31" t="s">
        <v>16</v>
      </c>
      <c r="B30" s="145">
        <v>0</v>
      </c>
      <c r="C30" s="145">
        <v>0</v>
      </c>
      <c r="D30" s="145">
        <v>1.1599999999999999</v>
      </c>
      <c r="E30" s="350">
        <f t="shared" si="0"/>
        <v>1.1599999999999999</v>
      </c>
      <c r="F30" s="46"/>
      <c r="G30" s="37"/>
      <c r="H30" s="375"/>
    </row>
    <row r="31" spans="1:8" ht="21.75" thickBot="1" x14ac:dyDescent="0.4">
      <c r="A31" s="25" t="s">
        <v>55</v>
      </c>
      <c r="B31" s="123">
        <v>623</v>
      </c>
      <c r="C31" s="123">
        <v>0</v>
      </c>
      <c r="D31" s="123">
        <v>165.99</v>
      </c>
      <c r="E31" s="40">
        <f t="shared" si="0"/>
        <v>788.99</v>
      </c>
      <c r="F31" s="29">
        <f t="shared" si="1"/>
        <v>-0.2602825775119304</v>
      </c>
      <c r="G31" s="29">
        <f>E31/$E$66</f>
        <v>3.7498294970364568E-2</v>
      </c>
      <c r="H31" s="367">
        <f>E31-E32</f>
        <v>-277.62000000000012</v>
      </c>
    </row>
    <row r="32" spans="1:8" ht="21.75" thickBot="1" x14ac:dyDescent="0.4">
      <c r="A32" s="31" t="s">
        <v>16</v>
      </c>
      <c r="B32" s="145">
        <v>893.6</v>
      </c>
      <c r="C32" s="145">
        <v>0</v>
      </c>
      <c r="D32" s="145">
        <v>173.01</v>
      </c>
      <c r="E32" s="350">
        <f t="shared" si="0"/>
        <v>1066.6100000000001</v>
      </c>
      <c r="F32" s="37"/>
      <c r="G32" s="46"/>
      <c r="H32" s="369"/>
    </row>
    <row r="33" spans="1:8" ht="21.75" thickBot="1" x14ac:dyDescent="0.4">
      <c r="A33" s="25" t="s">
        <v>79</v>
      </c>
      <c r="B33" s="376">
        <v>0</v>
      </c>
      <c r="C33" s="377">
        <v>0</v>
      </c>
      <c r="D33" s="376">
        <v>1.9</v>
      </c>
      <c r="E33" s="40">
        <f t="shared" si="0"/>
        <v>1.9</v>
      </c>
      <c r="F33" s="353">
        <f t="shared" si="1"/>
        <v>-8.2125603864734276E-2</v>
      </c>
      <c r="G33" s="48">
        <f>E33/$E$66</f>
        <v>9.0301221110144207E-5</v>
      </c>
      <c r="H33" s="354">
        <f>E33-E34</f>
        <v>-0.16999999999999993</v>
      </c>
    </row>
    <row r="34" spans="1:8" ht="21.75" thickBot="1" x14ac:dyDescent="0.4">
      <c r="A34" s="31" t="s">
        <v>16</v>
      </c>
      <c r="B34" s="378">
        <v>0</v>
      </c>
      <c r="C34" s="379">
        <v>0</v>
      </c>
      <c r="D34" s="380">
        <v>2.0699999999999998</v>
      </c>
      <c r="E34" s="82">
        <f t="shared" si="0"/>
        <v>2.0699999999999998</v>
      </c>
      <c r="F34" s="37"/>
      <c r="G34" s="51"/>
      <c r="H34" s="369"/>
    </row>
    <row r="35" spans="1:8" ht="21.75" thickBot="1" x14ac:dyDescent="0.4">
      <c r="A35" s="25" t="s">
        <v>28</v>
      </c>
      <c r="B35" s="44">
        <v>675</v>
      </c>
      <c r="C35" s="40">
        <v>42.51</v>
      </c>
      <c r="D35" s="40">
        <v>644.73</v>
      </c>
      <c r="E35" s="123">
        <f t="shared" si="0"/>
        <v>1362.24</v>
      </c>
      <c r="F35" s="48">
        <f t="shared" si="1"/>
        <v>5.1948051948051679E-3</v>
      </c>
      <c r="G35" s="29">
        <f>E35/$E$66</f>
        <v>6.4743123918464651E-2</v>
      </c>
      <c r="H35" s="354">
        <f>E35-E36</f>
        <v>7.0399999999999636</v>
      </c>
    </row>
    <row r="36" spans="1:8" ht="21.75" thickBot="1" x14ac:dyDescent="0.4">
      <c r="A36" s="31" t="s">
        <v>16</v>
      </c>
      <c r="B36" s="145">
        <v>750</v>
      </c>
      <c r="C36" s="145">
        <v>26.12</v>
      </c>
      <c r="D36" s="145">
        <v>579.08000000000004</v>
      </c>
      <c r="E36" s="381">
        <f t="shared" si="0"/>
        <v>1355.2</v>
      </c>
      <c r="F36" s="37"/>
      <c r="G36" s="365"/>
      <c r="H36" s="382"/>
    </row>
    <row r="37" spans="1:8" ht="21.75" thickBot="1" x14ac:dyDescent="0.4">
      <c r="A37" s="25" t="s">
        <v>30</v>
      </c>
      <c r="B37" s="123">
        <v>427</v>
      </c>
      <c r="C37" s="123">
        <v>0</v>
      </c>
      <c r="D37" s="123">
        <v>237.45</v>
      </c>
      <c r="E37" s="28">
        <f t="shared" si="0"/>
        <v>664.45</v>
      </c>
      <c r="F37" s="353">
        <f t="shared" si="1"/>
        <v>-0.56896999104791313</v>
      </c>
      <c r="G37" s="353">
        <f>E37/$E$66</f>
        <v>3.1579287561387011E-2</v>
      </c>
      <c r="H37" s="383">
        <f>E37-E38</f>
        <v>-877.09000000000015</v>
      </c>
    </row>
    <row r="38" spans="1:8" ht="21.75" thickBot="1" x14ac:dyDescent="0.4">
      <c r="A38" s="31" t="s">
        <v>16</v>
      </c>
      <c r="B38" s="145">
        <v>1316.13</v>
      </c>
      <c r="C38" s="145">
        <v>0</v>
      </c>
      <c r="D38" s="145">
        <v>225.41</v>
      </c>
      <c r="E38" s="94">
        <f t="shared" si="0"/>
        <v>1541.5400000000002</v>
      </c>
      <c r="F38" s="37"/>
      <c r="G38" s="37"/>
      <c r="H38" s="352"/>
    </row>
    <row r="39" spans="1:8" ht="21.75" thickBot="1" x14ac:dyDescent="0.4">
      <c r="A39" s="25" t="s">
        <v>56</v>
      </c>
      <c r="B39" s="123">
        <v>0</v>
      </c>
      <c r="C39" s="123">
        <v>1.02</v>
      </c>
      <c r="D39" s="123">
        <v>1.54</v>
      </c>
      <c r="E39" s="40">
        <f t="shared" si="0"/>
        <v>2.56</v>
      </c>
      <c r="F39" s="353">
        <f t="shared" si="1"/>
        <v>0.12775330396475773</v>
      </c>
      <c r="G39" s="353">
        <f>E39/$E$66</f>
        <v>1.2166901370629957E-4</v>
      </c>
      <c r="H39" s="354">
        <f>E39-E40</f>
        <v>0.29000000000000004</v>
      </c>
    </row>
    <row r="40" spans="1:8" ht="21.75" thickBot="1" x14ac:dyDescent="0.4">
      <c r="A40" s="31" t="s">
        <v>16</v>
      </c>
      <c r="B40" s="384">
        <v>0</v>
      </c>
      <c r="C40" s="384">
        <v>1.28</v>
      </c>
      <c r="D40" s="384">
        <v>0.99</v>
      </c>
      <c r="E40" s="385">
        <f t="shared" si="0"/>
        <v>2.27</v>
      </c>
      <c r="F40" s="37"/>
      <c r="G40" s="37"/>
      <c r="H40" s="352"/>
    </row>
    <row r="41" spans="1:8" s="160" customFormat="1" ht="21.75" thickBot="1" x14ac:dyDescent="0.4">
      <c r="A41" s="25" t="s">
        <v>18</v>
      </c>
      <c r="B41" s="40">
        <v>1605.87</v>
      </c>
      <c r="C41" s="386">
        <v>0</v>
      </c>
      <c r="D41" s="387">
        <v>24.58</v>
      </c>
      <c r="E41" s="40">
        <f t="shared" si="0"/>
        <v>1630.4499999999998</v>
      </c>
      <c r="F41" s="353">
        <f t="shared" ref="F41" si="3">(E41-E42)/E42</f>
        <v>0.40978971396949454</v>
      </c>
      <c r="G41" s="353">
        <f>E41/$E$66</f>
        <v>7.7490329452123474E-2</v>
      </c>
      <c r="H41" s="354">
        <f>E41-E42</f>
        <v>473.92999999999984</v>
      </c>
    </row>
    <row r="42" spans="1:8" ht="21.75" thickBot="1" x14ac:dyDescent="0.4">
      <c r="A42" s="31" t="s">
        <v>16</v>
      </c>
      <c r="B42" s="145">
        <v>1123.58</v>
      </c>
      <c r="C42" s="145">
        <v>0</v>
      </c>
      <c r="D42" s="145">
        <v>32.94</v>
      </c>
      <c r="E42" s="94">
        <f t="shared" si="0"/>
        <v>1156.52</v>
      </c>
      <c r="F42" s="37"/>
      <c r="G42" s="37"/>
      <c r="H42" s="352"/>
    </row>
    <row r="43" spans="1:8" s="160" customFormat="1" ht="21.75" thickBot="1" x14ac:dyDescent="0.4">
      <c r="A43" s="25" t="s">
        <v>57</v>
      </c>
      <c r="B43" s="40">
        <v>1.22</v>
      </c>
      <c r="C43" s="65">
        <v>0</v>
      </c>
      <c r="D43" s="65">
        <v>5.58</v>
      </c>
      <c r="E43" s="40">
        <f t="shared" si="0"/>
        <v>6.8</v>
      </c>
      <c r="F43" s="353">
        <f t="shared" ref="F43" si="4">(E43-E44)/E44</f>
        <v>-0.98167757928488664</v>
      </c>
      <c r="G43" s="353">
        <f>E43/$E$66</f>
        <v>3.2318331765735821E-4</v>
      </c>
      <c r="H43" s="354">
        <f>E43-E44</f>
        <v>-364.33</v>
      </c>
    </row>
    <row r="44" spans="1:8" ht="21.75" thickBot="1" x14ac:dyDescent="0.4">
      <c r="A44" s="31" t="s">
        <v>16</v>
      </c>
      <c r="B44" s="145">
        <v>362.15</v>
      </c>
      <c r="C44" s="145">
        <v>0</v>
      </c>
      <c r="D44" s="145">
        <v>8.98</v>
      </c>
      <c r="E44" s="94">
        <f t="shared" si="0"/>
        <v>371.13</v>
      </c>
      <c r="F44" s="388"/>
      <c r="G44" s="388"/>
      <c r="H44" s="389"/>
    </row>
    <row r="45" spans="1:8" s="160" customFormat="1" ht="21.75" thickBot="1" x14ac:dyDescent="0.4">
      <c r="A45" s="25" t="s">
        <v>24</v>
      </c>
      <c r="B45" s="40">
        <v>1370.75</v>
      </c>
      <c r="C45" s="40">
        <v>13.83</v>
      </c>
      <c r="D45" s="387">
        <v>46.71</v>
      </c>
      <c r="E45" s="40">
        <f t="shared" si="0"/>
        <v>1431.29</v>
      </c>
      <c r="F45" s="353">
        <f t="shared" ref="F45" si="5">(E45-E46)/E46</f>
        <v>9.3263773783789902E-2</v>
      </c>
      <c r="G45" s="353">
        <f>E45/$E$66</f>
        <v>6.8024860401441206E-2</v>
      </c>
      <c r="H45" s="354">
        <f>E45-E46</f>
        <v>122.09999999999991</v>
      </c>
    </row>
    <row r="46" spans="1:8" ht="21.75" thickBot="1" x14ac:dyDescent="0.4">
      <c r="A46" s="31" t="s">
        <v>16</v>
      </c>
      <c r="B46" s="145">
        <v>1240.24</v>
      </c>
      <c r="C46" s="145">
        <v>11.72</v>
      </c>
      <c r="D46" s="145">
        <v>57.23</v>
      </c>
      <c r="E46" s="94">
        <f t="shared" si="0"/>
        <v>1309.19</v>
      </c>
      <c r="F46" s="388"/>
      <c r="G46" s="388"/>
      <c r="H46" s="389"/>
    </row>
    <row r="47" spans="1:8" s="160" customFormat="1" ht="21.75" thickBot="1" x14ac:dyDescent="0.4">
      <c r="A47" s="25" t="s">
        <v>58</v>
      </c>
      <c r="B47" s="40">
        <v>0</v>
      </c>
      <c r="C47" s="40">
        <v>0</v>
      </c>
      <c r="D47" s="65">
        <v>5.17</v>
      </c>
      <c r="E47" s="390">
        <f t="shared" si="0"/>
        <v>5.17</v>
      </c>
      <c r="F47" s="353">
        <f t="shared" ref="F47" si="6">(E47-E48)/E48</f>
        <v>4.8681541582150149E-2</v>
      </c>
      <c r="G47" s="353">
        <f>E47/$E$66</f>
        <v>2.4571437533655026E-4</v>
      </c>
      <c r="H47" s="354">
        <f>E47-E48</f>
        <v>0.24000000000000021</v>
      </c>
    </row>
    <row r="48" spans="1:8" ht="21.75" thickBot="1" x14ac:dyDescent="0.4">
      <c r="A48" s="31" t="s">
        <v>16</v>
      </c>
      <c r="B48" s="145">
        <v>0</v>
      </c>
      <c r="C48" s="145">
        <v>0</v>
      </c>
      <c r="D48" s="145">
        <v>4.93</v>
      </c>
      <c r="E48" s="94">
        <f t="shared" si="0"/>
        <v>4.93</v>
      </c>
      <c r="F48" s="388"/>
      <c r="G48" s="388"/>
      <c r="H48" s="389"/>
    </row>
    <row r="49" spans="1:8" s="160" customFormat="1" ht="21.75" thickBot="1" x14ac:dyDescent="0.4">
      <c r="A49" s="25" t="s">
        <v>17</v>
      </c>
      <c r="B49" s="391">
        <v>61.21</v>
      </c>
      <c r="C49" s="392">
        <v>23.62</v>
      </c>
      <c r="D49" s="393">
        <v>16.3</v>
      </c>
      <c r="E49" s="123">
        <f t="shared" si="0"/>
        <v>101.13</v>
      </c>
      <c r="F49" s="353">
        <f t="shared" ref="F49" si="7">(E49-E50)/E50</f>
        <v>-0.76069003052604178</v>
      </c>
      <c r="G49" s="353">
        <f>E49/$E$66</f>
        <v>4.8064013109836226E-3</v>
      </c>
      <c r="H49" s="354">
        <f>E49-E50</f>
        <v>-321.46000000000004</v>
      </c>
    </row>
    <row r="50" spans="1:8" ht="21.75" thickBot="1" x14ac:dyDescent="0.4">
      <c r="A50" s="31" t="s">
        <v>16</v>
      </c>
      <c r="B50" s="50">
        <v>383.56</v>
      </c>
      <c r="C50" s="50">
        <v>19.04</v>
      </c>
      <c r="D50" s="50">
        <v>19.989999999999998</v>
      </c>
      <c r="E50" s="94">
        <f t="shared" si="0"/>
        <v>422.59000000000003</v>
      </c>
      <c r="F50" s="388"/>
      <c r="G50" s="388"/>
      <c r="H50" s="389"/>
    </row>
    <row r="51" spans="1:8" s="160" customFormat="1" ht="21.75" thickBot="1" x14ac:dyDescent="0.4">
      <c r="A51" s="25" t="s">
        <v>29</v>
      </c>
      <c r="B51" s="40">
        <v>436.85</v>
      </c>
      <c r="C51" s="65">
        <v>0</v>
      </c>
      <c r="D51" s="394">
        <v>204.33</v>
      </c>
      <c r="E51" s="123">
        <f t="shared" si="0"/>
        <v>641.18000000000006</v>
      </c>
      <c r="F51" s="353">
        <f t="shared" ref="F51" si="8">(E51-E52)/E52</f>
        <v>-0.35786321619212619</v>
      </c>
      <c r="G51" s="353">
        <f>E51/$E$66</f>
        <v>3.047333523758014E-2</v>
      </c>
      <c r="H51" s="354">
        <f>E51-E52</f>
        <v>-357.32999999999993</v>
      </c>
    </row>
    <row r="52" spans="1:8" s="57" customFormat="1" ht="28.5" customHeight="1" thickBot="1" x14ac:dyDescent="0.4">
      <c r="A52" s="31" t="s">
        <v>16</v>
      </c>
      <c r="B52" s="145">
        <v>730.99</v>
      </c>
      <c r="C52" s="145">
        <v>0</v>
      </c>
      <c r="D52" s="145">
        <v>267.52</v>
      </c>
      <c r="E52" s="94">
        <f t="shared" si="0"/>
        <v>998.51</v>
      </c>
      <c r="F52" s="37"/>
      <c r="G52" s="37"/>
      <c r="H52" s="352"/>
    </row>
    <row r="53" spans="1:8" s="160" customFormat="1" ht="21.75" thickBot="1" x14ac:dyDescent="0.4">
      <c r="A53" s="25" t="s">
        <v>22</v>
      </c>
      <c r="B53" s="40">
        <v>624.55999999999995</v>
      </c>
      <c r="C53" s="40">
        <v>0.3</v>
      </c>
      <c r="D53" s="394">
        <v>27.44</v>
      </c>
      <c r="E53" s="44">
        <f t="shared" si="0"/>
        <v>652.29999999999995</v>
      </c>
      <c r="F53" s="151">
        <f t="shared" ref="F53" si="9">(E53-E54)/E54</f>
        <v>6.3659785409124939E-2</v>
      </c>
      <c r="G53" s="151">
        <f>E53/$E$66</f>
        <v>3.1001835015866876E-2</v>
      </c>
      <c r="H53" s="395">
        <f>E53-E54</f>
        <v>39.039999999999964</v>
      </c>
    </row>
    <row r="54" spans="1:8" ht="21.75" thickBot="1" x14ac:dyDescent="0.4">
      <c r="A54" s="31" t="s">
        <v>16</v>
      </c>
      <c r="B54" s="145">
        <v>582.11</v>
      </c>
      <c r="C54" s="145">
        <v>0.04</v>
      </c>
      <c r="D54" s="145">
        <v>31.11</v>
      </c>
      <c r="E54" s="94">
        <f>B54+C54+D54</f>
        <v>613.26</v>
      </c>
      <c r="F54" s="388"/>
      <c r="G54" s="388"/>
      <c r="H54" s="396"/>
    </row>
    <row r="55" spans="1:8" x14ac:dyDescent="0.35">
      <c r="A55" s="140" t="s">
        <v>61</v>
      </c>
      <c r="B55" s="154">
        <f t="shared" ref="B55:E56" si="10">SUM(B7+B9+B11+B13+B15+B17+B19+B21+B23+B25+B27+B29+B31+B33+B35+B37+B39+B41+B43+B45+B47+B49+B51+B53)</f>
        <v>11108.039999999999</v>
      </c>
      <c r="C55" s="154">
        <f t="shared" si="10"/>
        <v>156.56</v>
      </c>
      <c r="D55" s="154">
        <f t="shared" si="10"/>
        <v>2073.62</v>
      </c>
      <c r="E55" s="154">
        <f t="shared" si="10"/>
        <v>13338.219999999998</v>
      </c>
      <c r="F55" s="135">
        <f>(E55-E56)/E56</f>
        <v>-0.11206514343992224</v>
      </c>
      <c r="G55" s="135">
        <f>E55/$E$66</f>
        <v>0.63392502812407758</v>
      </c>
      <c r="H55" s="152">
        <f>E55-E56</f>
        <v>-1683.4000000000051</v>
      </c>
    </row>
    <row r="56" spans="1:8" x14ac:dyDescent="0.35">
      <c r="A56" s="31" t="s">
        <v>26</v>
      </c>
      <c r="B56" s="397">
        <f t="shared" si="10"/>
        <v>12663.289999999999</v>
      </c>
      <c r="C56" s="397">
        <f t="shared" si="10"/>
        <v>154.88999999999999</v>
      </c>
      <c r="D56" s="397">
        <f t="shared" si="10"/>
        <v>2203.4400000000005</v>
      </c>
      <c r="E56" s="397">
        <f t="shared" si="10"/>
        <v>15021.620000000003</v>
      </c>
      <c r="F56" s="138"/>
      <c r="G56" s="138"/>
      <c r="H56" s="139"/>
    </row>
    <row r="57" spans="1:8" x14ac:dyDescent="0.35">
      <c r="A57" s="140" t="s">
        <v>27</v>
      </c>
      <c r="B57" s="141">
        <f>(B55-B56)/B56</f>
        <v>-0.12281563479948734</v>
      </c>
      <c r="C57" s="141">
        <f t="shared" ref="C57:D57" si="11">(C55-C56)/C56</f>
        <v>1.0781845180450746E-2</v>
      </c>
      <c r="D57" s="141">
        <f t="shared" si="11"/>
        <v>-5.8916966198308364E-2</v>
      </c>
      <c r="E57" s="141">
        <f>(E55-E56)/E56</f>
        <v>-0.11206514343992224</v>
      </c>
      <c r="F57" s="138"/>
      <c r="G57" s="138"/>
      <c r="H57" s="139"/>
    </row>
    <row r="58" spans="1:8" x14ac:dyDescent="0.35">
      <c r="A58" s="159" t="s">
        <v>35</v>
      </c>
      <c r="B58" s="143"/>
      <c r="C58" s="143"/>
      <c r="D58" s="143"/>
      <c r="E58" s="143"/>
      <c r="F58" s="138"/>
      <c r="G58" s="138"/>
      <c r="H58" s="139"/>
    </row>
    <row r="59" spans="1:8" ht="21.75" thickBot="1" x14ac:dyDescent="0.4">
      <c r="A59" s="160" t="s">
        <v>37</v>
      </c>
      <c r="B59" s="14">
        <v>7250.68</v>
      </c>
      <c r="C59" s="394">
        <v>0</v>
      </c>
      <c r="D59" s="14">
        <v>0</v>
      </c>
      <c r="E59" s="15">
        <f>B59+C59+D59</f>
        <v>7250.68</v>
      </c>
      <c r="F59" s="16">
        <f t="shared" ref="F59" si="12">(E59-E60)/E60</f>
        <v>0.10623767995654811</v>
      </c>
      <c r="G59" s="16">
        <f>E59/$E$66</f>
        <v>0.34460276730468442</v>
      </c>
      <c r="H59" s="351">
        <f>E59-E60</f>
        <v>696.32000000000062</v>
      </c>
    </row>
    <row r="60" spans="1:8" ht="21.75" thickBot="1" x14ac:dyDescent="0.4">
      <c r="A60" s="79" t="s">
        <v>16</v>
      </c>
      <c r="B60" s="145">
        <v>6554.36</v>
      </c>
      <c r="C60" s="145">
        <v>0</v>
      </c>
      <c r="D60" s="145">
        <v>0</v>
      </c>
      <c r="E60" s="145">
        <f>B60+C60+D60</f>
        <v>6554.36</v>
      </c>
      <c r="F60" s="46"/>
      <c r="G60" s="37"/>
      <c r="H60" s="375"/>
    </row>
    <row r="61" spans="1:8" ht="21.75" thickBot="1" x14ac:dyDescent="0.4">
      <c r="A61" s="25" t="s">
        <v>36</v>
      </c>
      <c r="B61" s="394">
        <v>0</v>
      </c>
      <c r="C61" s="123">
        <v>451.79</v>
      </c>
      <c r="D61" s="123">
        <v>0</v>
      </c>
      <c r="E61" s="15">
        <f>B61+C61+D61</f>
        <v>451.79</v>
      </c>
      <c r="F61" s="29">
        <f t="shared" ref="F61:F63" si="13">(E61-E62)/E62</f>
        <v>-0.13962788749024013</v>
      </c>
      <c r="G61" s="353">
        <f>E61/$E$66</f>
        <v>2.1472204571237923E-2</v>
      </c>
      <c r="H61" s="367">
        <f>E61-E62</f>
        <v>-73.319999999999993</v>
      </c>
    </row>
    <row r="62" spans="1:8" ht="21.75" thickBot="1" x14ac:dyDescent="0.4">
      <c r="A62" s="79" t="s">
        <v>16</v>
      </c>
      <c r="B62" s="145">
        <v>0</v>
      </c>
      <c r="C62" s="145">
        <v>525.11</v>
      </c>
      <c r="D62" s="145">
        <v>0</v>
      </c>
      <c r="E62" s="145">
        <f>B62+C62+D62</f>
        <v>525.11</v>
      </c>
      <c r="F62" s="398"/>
      <c r="G62" s="399"/>
      <c r="H62" s="22"/>
    </row>
    <row r="63" spans="1:8" x14ac:dyDescent="0.35">
      <c r="A63" s="153" t="s">
        <v>38</v>
      </c>
      <c r="B63" s="400">
        <f>SUM(B59,B61)</f>
        <v>7250.68</v>
      </c>
      <c r="C63" s="400">
        <f>SUM(C59,C61)</f>
        <v>451.79</v>
      </c>
      <c r="D63" s="154">
        <f>SUM(D59,D61)</f>
        <v>0</v>
      </c>
      <c r="E63" s="401">
        <f t="shared" ref="B63:E64" si="14">SUM(E59,E61)</f>
        <v>7702.47</v>
      </c>
      <c r="F63" s="135">
        <f t="shared" si="13"/>
        <v>8.8000937923319256E-2</v>
      </c>
      <c r="G63" s="134">
        <f>E63/$E$66</f>
        <v>0.36607497187592236</v>
      </c>
      <c r="H63" s="152">
        <f>E63-E64</f>
        <v>623.00000000000091</v>
      </c>
    </row>
    <row r="64" spans="1:8" x14ac:dyDescent="0.35">
      <c r="A64" s="31" t="s">
        <v>26</v>
      </c>
      <c r="B64" s="402">
        <f t="shared" si="14"/>
        <v>6554.36</v>
      </c>
      <c r="C64" s="402">
        <f t="shared" si="14"/>
        <v>525.11</v>
      </c>
      <c r="D64" s="137">
        <f t="shared" si="14"/>
        <v>0</v>
      </c>
      <c r="E64" s="137">
        <f t="shared" si="14"/>
        <v>7079.4699999999993</v>
      </c>
      <c r="F64" s="138"/>
      <c r="G64" s="138"/>
      <c r="H64" s="139"/>
    </row>
    <row r="65" spans="1:8" x14ac:dyDescent="0.35">
      <c r="A65" s="140" t="s">
        <v>27</v>
      </c>
      <c r="B65" s="141">
        <f t="shared" ref="B65:D65" si="15">(B63-B64)/B64</f>
        <v>0.10623767995654811</v>
      </c>
      <c r="C65" s="141">
        <f t="shared" si="15"/>
        <v>-0.13962788749024013</v>
      </c>
      <c r="D65" s="403" t="e">
        <f t="shared" si="15"/>
        <v>#DIV/0!</v>
      </c>
      <c r="E65" s="141">
        <f>(E63-E64)/E64</f>
        <v>8.8000937923319256E-2</v>
      </c>
      <c r="F65" s="138"/>
      <c r="G65" s="138"/>
      <c r="H65" s="139"/>
    </row>
    <row r="66" spans="1:8" x14ac:dyDescent="0.35">
      <c r="A66" s="18" t="s">
        <v>39</v>
      </c>
      <c r="B66" s="30">
        <f>B55+B63</f>
        <v>18358.72</v>
      </c>
      <c r="C66" s="30">
        <f t="shared" ref="C66:E66" si="16">C55+C63</f>
        <v>608.35</v>
      </c>
      <c r="D66" s="30">
        <f t="shared" si="16"/>
        <v>2073.62</v>
      </c>
      <c r="E66" s="30">
        <f t="shared" si="16"/>
        <v>21040.69</v>
      </c>
      <c r="F66" s="157">
        <f>(E66-E67)/E67</f>
        <v>-4.7979534041081455E-2</v>
      </c>
      <c r="G66" s="157">
        <f>E66/$E$66</f>
        <v>1</v>
      </c>
      <c r="H66" s="30">
        <f>E66-E67</f>
        <v>-1060.4000000000051</v>
      </c>
    </row>
    <row r="67" spans="1:8" x14ac:dyDescent="0.35">
      <c r="A67" s="31" t="s">
        <v>26</v>
      </c>
      <c r="B67" s="156">
        <f>B64+B56</f>
        <v>19217.649999999998</v>
      </c>
      <c r="C67" s="156">
        <f t="shared" ref="C67:E67" si="17">C64+C56</f>
        <v>680</v>
      </c>
      <c r="D67" s="156">
        <f t="shared" si="17"/>
        <v>2203.4400000000005</v>
      </c>
      <c r="E67" s="156">
        <f t="shared" si="17"/>
        <v>22101.090000000004</v>
      </c>
      <c r="F67" s="138"/>
      <c r="G67" s="138"/>
      <c r="H67" s="139"/>
    </row>
    <row r="68" spans="1:8" x14ac:dyDescent="0.35">
      <c r="A68" s="158" t="s">
        <v>27</v>
      </c>
      <c r="B68" s="157">
        <f>(B66-B67)/B67</f>
        <v>-4.4694850827234171E-2</v>
      </c>
      <c r="C68" s="157">
        <f t="shared" ref="C68:E68" si="18">(C66-C67)/C67</f>
        <v>-0.1053676470588235</v>
      </c>
      <c r="D68" s="157">
        <f t="shared" si="18"/>
        <v>-5.8916966198308364E-2</v>
      </c>
      <c r="E68" s="157">
        <f t="shared" si="18"/>
        <v>-4.7979534041081455E-2</v>
      </c>
      <c r="F68" s="157"/>
      <c r="G68" s="157"/>
      <c r="H68" s="30"/>
    </row>
    <row r="69" spans="1:8" x14ac:dyDescent="0.35">
      <c r="A69" s="159" t="s">
        <v>40</v>
      </c>
      <c r="B69" s="157">
        <f>B66/$E$66</f>
        <v>0.87253412316801404</v>
      </c>
      <c r="C69" s="157">
        <f t="shared" ref="C69:E69" si="19">C66/$E$66</f>
        <v>2.8913025190713804E-2</v>
      </c>
      <c r="D69" s="157">
        <f t="shared" si="19"/>
        <v>9.8552851641272227E-2</v>
      </c>
      <c r="E69" s="157">
        <f t="shared" si="19"/>
        <v>1</v>
      </c>
      <c r="F69" s="157"/>
      <c r="G69" s="157"/>
      <c r="H69" s="30"/>
    </row>
    <row r="70" spans="1:8" x14ac:dyDescent="0.35">
      <c r="A70" s="31" t="s">
        <v>41</v>
      </c>
      <c r="B70" s="404">
        <f>B67/$E$67</f>
        <v>0.8695340365565678</v>
      </c>
      <c r="C70" s="404">
        <f t="shared" ref="C70:E70" si="20">C67/$E$67</f>
        <v>3.0767713266630737E-2</v>
      </c>
      <c r="D70" s="404">
        <f t="shared" si="20"/>
        <v>9.9698250176801242E-2</v>
      </c>
      <c r="E70" s="155">
        <f t="shared" si="20"/>
        <v>1</v>
      </c>
      <c r="F70" s="138"/>
      <c r="G70" s="138"/>
      <c r="H70" s="139"/>
    </row>
    <row r="72" spans="1:8" s="406" customFormat="1" ht="24.95" customHeight="1" x14ac:dyDescent="0.25">
      <c r="A72" s="406" t="s">
        <v>42</v>
      </c>
    </row>
    <row r="73" spans="1:8" x14ac:dyDescent="0.35">
      <c r="A73" s="406" t="s">
        <v>75</v>
      </c>
    </row>
    <row r="74" spans="1:8" x14ac:dyDescent="0.35">
      <c r="A74" s="406" t="s">
        <v>78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2185"/>
  <sheetViews>
    <sheetView tabSelected="1" zoomScale="55" zoomScaleNormal="55" workbookViewId="0">
      <selection activeCell="A3" sqref="A3"/>
    </sheetView>
  </sheetViews>
  <sheetFormatPr defaultColWidth="27.7109375" defaultRowHeight="21" x14ac:dyDescent="0.35"/>
  <cols>
    <col min="1" max="1" width="41.42578125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3"/>
    <col min="19" max="197" width="27.7109375" style="57"/>
    <col min="198" max="16384" width="27.7109375" style="2"/>
  </cols>
  <sheetData>
    <row r="1" spans="1:112" x14ac:dyDescent="0.35">
      <c r="A1" s="417" t="s">
        <v>81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</row>
    <row r="2" spans="1:112" ht="24.75" customHeight="1" x14ac:dyDescent="0.35">
      <c r="A2" s="418"/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</row>
    <row r="3" spans="1:112" ht="73.5" customHeight="1" x14ac:dyDescent="0.35">
      <c r="A3" s="162" t="s">
        <v>0</v>
      </c>
      <c r="B3" s="163" t="s">
        <v>1</v>
      </c>
      <c r="C3" s="163" t="s">
        <v>2</v>
      </c>
      <c r="D3" s="163" t="s">
        <v>3</v>
      </c>
      <c r="E3" s="163" t="s">
        <v>4</v>
      </c>
      <c r="F3" s="163" t="s">
        <v>5</v>
      </c>
      <c r="G3" s="163" t="s">
        <v>6</v>
      </c>
      <c r="H3" s="163" t="s">
        <v>7</v>
      </c>
      <c r="I3" s="163" t="s">
        <v>8</v>
      </c>
      <c r="J3" s="163" t="s">
        <v>45</v>
      </c>
      <c r="K3" s="163" t="s">
        <v>9</v>
      </c>
      <c r="L3" s="163" t="s">
        <v>10</v>
      </c>
      <c r="M3" s="163" t="s">
        <v>11</v>
      </c>
      <c r="N3" s="163" t="s">
        <v>51</v>
      </c>
      <c r="O3" s="163" t="s">
        <v>12</v>
      </c>
      <c r="P3" s="164" t="s">
        <v>13</v>
      </c>
      <c r="Q3" s="165" t="s">
        <v>14</v>
      </c>
      <c r="R3" s="166" t="s">
        <v>15</v>
      </c>
    </row>
    <row r="4" spans="1:112" ht="21.75" thickBot="1" x14ac:dyDescent="0.4">
      <c r="A4" s="159" t="s">
        <v>59</v>
      </c>
      <c r="B4" s="167"/>
      <c r="C4" s="168"/>
      <c r="D4" s="168"/>
      <c r="E4" s="168"/>
      <c r="F4" s="169"/>
      <c r="G4" s="168"/>
      <c r="H4" s="169"/>
      <c r="I4" s="170"/>
      <c r="J4" s="170"/>
      <c r="K4" s="171"/>
      <c r="L4" s="172"/>
      <c r="M4" s="172"/>
      <c r="N4" s="173"/>
      <c r="O4" s="170"/>
      <c r="P4" s="174"/>
      <c r="Q4" s="175"/>
      <c r="R4" s="176"/>
    </row>
    <row r="5" spans="1:112" s="57" customFormat="1" ht="21.75" thickBot="1" x14ac:dyDescent="0.4">
      <c r="A5" s="13" t="s">
        <v>69</v>
      </c>
      <c r="B5" s="177">
        <v>0</v>
      </c>
      <c r="C5" s="178">
        <v>0</v>
      </c>
      <c r="D5" s="178">
        <v>0</v>
      </c>
      <c r="E5" s="178">
        <v>0</v>
      </c>
      <c r="F5" s="178">
        <v>0</v>
      </c>
      <c r="G5" s="72">
        <v>96.26</v>
      </c>
      <c r="H5" s="179">
        <v>28.44</v>
      </c>
      <c r="I5" s="178">
        <v>67.819999999999993</v>
      </c>
      <c r="J5" s="178">
        <v>39.049999999999997</v>
      </c>
      <c r="K5" s="177">
        <v>0</v>
      </c>
      <c r="L5" s="177">
        <v>12.98</v>
      </c>
      <c r="M5" s="54">
        <v>1.1399999999999999</v>
      </c>
      <c r="N5" s="180">
        <v>0</v>
      </c>
      <c r="O5" s="178">
        <f>B5+D5+E5+F5+H5+I5+J5+K5+L5+M5+N5</f>
        <v>149.42999999999998</v>
      </c>
      <c r="P5" s="181">
        <f>(O5-O6)/O6</f>
        <v>-9.6772243713733344E-2</v>
      </c>
      <c r="Q5" s="182">
        <f>O5/$O$84</f>
        <v>1.5431933020267749E-3</v>
      </c>
      <c r="R5" s="183">
        <f>O5-O6</f>
        <v>-16.010000000000048</v>
      </c>
    </row>
    <row r="6" spans="1:112" ht="21.75" thickBot="1" x14ac:dyDescent="0.4">
      <c r="A6" s="19" t="s">
        <v>33</v>
      </c>
      <c r="B6" s="184">
        <v>0</v>
      </c>
      <c r="C6" s="185">
        <v>0</v>
      </c>
      <c r="D6" s="185">
        <v>0</v>
      </c>
      <c r="E6" s="185">
        <v>0</v>
      </c>
      <c r="F6" s="185">
        <v>0</v>
      </c>
      <c r="G6" s="185">
        <v>100.86</v>
      </c>
      <c r="H6" s="185">
        <v>30.6</v>
      </c>
      <c r="I6" s="185">
        <v>70.260000000000005</v>
      </c>
      <c r="J6" s="185">
        <v>40.06</v>
      </c>
      <c r="K6" s="145">
        <v>0</v>
      </c>
      <c r="L6" s="145">
        <v>24.12</v>
      </c>
      <c r="M6" s="186">
        <v>0.4</v>
      </c>
      <c r="N6" s="145">
        <v>0</v>
      </c>
      <c r="O6" s="187">
        <f>B6+D6+E6+F6+H6+I6+J6+K6+L6+M6+N6</f>
        <v>165.44000000000003</v>
      </c>
      <c r="P6" s="188"/>
      <c r="Q6" s="189"/>
      <c r="R6" s="190"/>
    </row>
    <row r="7" spans="1:112" s="57" customFormat="1" ht="21.75" thickBot="1" x14ac:dyDescent="0.4">
      <c r="A7" s="25" t="s">
        <v>19</v>
      </c>
      <c r="B7" s="39">
        <v>879.97</v>
      </c>
      <c r="C7" s="191">
        <v>89.96</v>
      </c>
      <c r="D7" s="83">
        <v>82.25</v>
      </c>
      <c r="E7" s="83">
        <v>7.71</v>
      </c>
      <c r="F7" s="83">
        <v>117.24</v>
      </c>
      <c r="G7" s="83">
        <v>1929.79</v>
      </c>
      <c r="H7" s="83">
        <v>820.01</v>
      </c>
      <c r="I7" s="83">
        <v>1109.78</v>
      </c>
      <c r="J7" s="83">
        <v>1011.52</v>
      </c>
      <c r="K7" s="83">
        <v>9.39</v>
      </c>
      <c r="L7" s="119">
        <v>235.7</v>
      </c>
      <c r="M7" s="83">
        <v>102.92</v>
      </c>
      <c r="N7" s="83">
        <v>2032.46</v>
      </c>
      <c r="O7" s="54">
        <f>B7+C7+F7+G7+J7+K7+L7+M7+N7</f>
        <v>6408.95</v>
      </c>
      <c r="P7" s="192">
        <f>(O7-O8)/O8</f>
        <v>-9.555521686240305E-2</v>
      </c>
      <c r="Q7" s="193">
        <f>O7/$O$84</f>
        <v>6.6186500120621689E-2</v>
      </c>
      <c r="R7" s="194">
        <f>O7-O8</f>
        <v>-677.10999999999967</v>
      </c>
      <c r="S7" s="195"/>
    </row>
    <row r="8" spans="1:112" s="203" customFormat="1" ht="21.75" thickBot="1" x14ac:dyDescent="0.4">
      <c r="A8" s="79" t="s">
        <v>16</v>
      </c>
      <c r="B8" s="73">
        <v>616.66999999999996</v>
      </c>
      <c r="C8" s="73">
        <v>93.57</v>
      </c>
      <c r="D8" s="73">
        <v>86.49</v>
      </c>
      <c r="E8" s="196">
        <v>7.08</v>
      </c>
      <c r="F8" s="185">
        <v>80.459999999999994</v>
      </c>
      <c r="G8" s="185">
        <v>2570.58</v>
      </c>
      <c r="H8" s="185">
        <v>1020.9</v>
      </c>
      <c r="I8" s="185">
        <v>1549.68</v>
      </c>
      <c r="J8" s="185">
        <v>1187.46</v>
      </c>
      <c r="K8" s="73">
        <v>3.46</v>
      </c>
      <c r="L8" s="73">
        <v>208.46</v>
      </c>
      <c r="M8" s="73">
        <v>139.99</v>
      </c>
      <c r="N8" s="197">
        <v>2185.41</v>
      </c>
      <c r="O8" s="145">
        <f t="shared" ref="O8:O54" si="0">B8+C8+F8+G8+J8+K8+L8+M8+N8</f>
        <v>7086.0599999999995</v>
      </c>
      <c r="P8" s="198"/>
      <c r="Q8" s="199"/>
      <c r="R8" s="200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2"/>
    </row>
    <row r="9" spans="1:112" s="57" customFormat="1" ht="21.75" thickBot="1" x14ac:dyDescent="0.4">
      <c r="A9" s="25" t="s">
        <v>23</v>
      </c>
      <c r="B9" s="204">
        <v>182.4</v>
      </c>
      <c r="C9" s="204">
        <v>36.86</v>
      </c>
      <c r="D9" s="204">
        <v>36.86</v>
      </c>
      <c r="E9" s="119">
        <v>0</v>
      </c>
      <c r="F9" s="204">
        <v>19.559999999999999</v>
      </c>
      <c r="G9" s="119">
        <v>494.91</v>
      </c>
      <c r="H9" s="204">
        <v>286.95</v>
      </c>
      <c r="I9" s="204">
        <v>207.96</v>
      </c>
      <c r="J9" s="204">
        <v>206.17</v>
      </c>
      <c r="K9" s="119">
        <v>0</v>
      </c>
      <c r="L9" s="204">
        <v>26.34</v>
      </c>
      <c r="M9" s="204">
        <v>22.07</v>
      </c>
      <c r="N9" s="204">
        <v>567.65</v>
      </c>
      <c r="O9" s="54">
        <f t="shared" si="0"/>
        <v>1555.96</v>
      </c>
      <c r="P9" s="205">
        <f>(O9-O10)/O10</f>
        <v>-9.378044044337213E-3</v>
      </c>
      <c r="Q9" s="206">
        <f>O9/$O$84</f>
        <v>1.6068708092227671E-2</v>
      </c>
      <c r="R9" s="194">
        <f>O9-O10</f>
        <v>-14.730000000000018</v>
      </c>
      <c r="S9" s="195"/>
      <c r="T9" s="207"/>
    </row>
    <row r="10" spans="1:112" s="203" customFormat="1" ht="21.75" thickBot="1" x14ac:dyDescent="0.4">
      <c r="A10" s="79" t="s">
        <v>16</v>
      </c>
      <c r="B10" s="208">
        <v>118.08</v>
      </c>
      <c r="C10" s="208">
        <v>45.08</v>
      </c>
      <c r="D10" s="208">
        <v>45.08</v>
      </c>
      <c r="E10" s="73">
        <v>0</v>
      </c>
      <c r="F10" s="209">
        <v>19.03</v>
      </c>
      <c r="G10" s="210">
        <v>668.45</v>
      </c>
      <c r="H10" s="209">
        <v>380.24</v>
      </c>
      <c r="I10" s="196">
        <v>288.20999999999998</v>
      </c>
      <c r="J10" s="209">
        <v>198.05</v>
      </c>
      <c r="K10" s="185">
        <v>0</v>
      </c>
      <c r="L10" s="208">
        <v>24.02</v>
      </c>
      <c r="M10" s="208">
        <v>18.09</v>
      </c>
      <c r="N10" s="209">
        <v>479.89</v>
      </c>
      <c r="O10" s="145">
        <f t="shared" si="0"/>
        <v>1570.69</v>
      </c>
      <c r="P10" s="198"/>
      <c r="Q10" s="199"/>
      <c r="R10" s="200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2"/>
    </row>
    <row r="11" spans="1:112" s="57" customFormat="1" ht="21.75" thickBot="1" x14ac:dyDescent="0.4">
      <c r="A11" s="25" t="s">
        <v>20</v>
      </c>
      <c r="B11" s="72">
        <v>221.48</v>
      </c>
      <c r="C11" s="211">
        <v>34.6</v>
      </c>
      <c r="D11" s="43">
        <v>34.6</v>
      </c>
      <c r="E11" s="54">
        <v>0</v>
      </c>
      <c r="F11" s="54">
        <v>15.29</v>
      </c>
      <c r="G11" s="212">
        <v>1314.83</v>
      </c>
      <c r="H11" s="54">
        <v>435.03</v>
      </c>
      <c r="I11" s="54">
        <v>879.8</v>
      </c>
      <c r="J11" s="54">
        <v>237.57</v>
      </c>
      <c r="K11" s="54">
        <v>0</v>
      </c>
      <c r="L11" s="43">
        <v>9.81</v>
      </c>
      <c r="M11" s="43">
        <v>105.25</v>
      </c>
      <c r="N11" s="43">
        <v>12.13</v>
      </c>
      <c r="O11" s="54">
        <f t="shared" si="0"/>
        <v>1950.9599999999998</v>
      </c>
      <c r="P11" s="205">
        <f>(O11-O12)/O12</f>
        <v>-0.10884142442126034</v>
      </c>
      <c r="Q11" s="206">
        <f>O11/$O$84</f>
        <v>2.014795157948308E-2</v>
      </c>
      <c r="R11" s="194">
        <f>O11-O12</f>
        <v>-238.27999999999997</v>
      </c>
      <c r="S11" s="195"/>
      <c r="T11" s="207"/>
    </row>
    <row r="12" spans="1:112" s="203" customFormat="1" ht="21.75" thickBot="1" x14ac:dyDescent="0.4">
      <c r="A12" s="31" t="s">
        <v>16</v>
      </c>
      <c r="B12" s="197">
        <v>172.22</v>
      </c>
      <c r="C12" s="213">
        <v>44.97</v>
      </c>
      <c r="D12" s="45">
        <v>44.97</v>
      </c>
      <c r="E12" s="45">
        <v>0</v>
      </c>
      <c r="F12" s="45">
        <v>15.06</v>
      </c>
      <c r="G12" s="214">
        <v>1610.61</v>
      </c>
      <c r="H12" s="45">
        <v>545.76</v>
      </c>
      <c r="I12" s="116">
        <v>1064.8499999999999</v>
      </c>
      <c r="J12" s="58">
        <v>166.9</v>
      </c>
      <c r="K12" s="45">
        <v>0</v>
      </c>
      <c r="L12" s="45">
        <v>6.57</v>
      </c>
      <c r="M12" s="45">
        <v>151.69999999999999</v>
      </c>
      <c r="N12" s="116">
        <v>21.21</v>
      </c>
      <c r="O12" s="145">
        <f t="shared" si="0"/>
        <v>2189.2399999999998</v>
      </c>
      <c r="P12" s="198"/>
      <c r="Q12" s="199"/>
      <c r="R12" s="200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2"/>
    </row>
    <row r="13" spans="1:112" s="57" customFormat="1" ht="21.75" thickBot="1" x14ac:dyDescent="0.4">
      <c r="A13" s="25" t="s">
        <v>70</v>
      </c>
      <c r="B13" s="72">
        <v>6.44</v>
      </c>
      <c r="C13" s="52">
        <v>1.31</v>
      </c>
      <c r="D13" s="47">
        <v>1.31</v>
      </c>
      <c r="E13" s="47">
        <v>0</v>
      </c>
      <c r="F13" s="47">
        <v>0.14000000000000001</v>
      </c>
      <c r="G13" s="212">
        <v>39.57</v>
      </c>
      <c r="H13" s="47">
        <v>25.46</v>
      </c>
      <c r="I13" s="215">
        <v>14.11</v>
      </c>
      <c r="J13" s="95">
        <v>45.9</v>
      </c>
      <c r="K13" s="47">
        <v>0</v>
      </c>
      <c r="L13" s="47">
        <v>0</v>
      </c>
      <c r="M13" s="47">
        <v>0.46</v>
      </c>
      <c r="N13" s="47">
        <v>0.21</v>
      </c>
      <c r="O13" s="54">
        <f t="shared" si="0"/>
        <v>94.029999999999987</v>
      </c>
      <c r="P13" s="216">
        <f>(O13-O14)/O14</f>
        <v>0.82511645962732905</v>
      </c>
      <c r="Q13" s="206">
        <f>O13/$O$84</f>
        <v>9.710664939408261E-4</v>
      </c>
      <c r="R13" s="194">
        <f>O13-O14</f>
        <v>42.509999999999991</v>
      </c>
      <c r="S13" s="195"/>
      <c r="T13" s="207"/>
      <c r="AA13" s="207"/>
    </row>
    <row r="14" spans="1:112" s="203" customFormat="1" ht="21.75" thickBot="1" x14ac:dyDescent="0.4">
      <c r="A14" s="217" t="s">
        <v>16</v>
      </c>
      <c r="B14" s="218">
        <v>1.29</v>
      </c>
      <c r="C14" s="50">
        <v>0.34</v>
      </c>
      <c r="D14" s="45">
        <v>0.34</v>
      </c>
      <c r="E14" s="45">
        <v>0</v>
      </c>
      <c r="F14" s="45">
        <v>0</v>
      </c>
      <c r="G14" s="21">
        <v>13.77</v>
      </c>
      <c r="H14" s="45">
        <v>8.61</v>
      </c>
      <c r="I14" s="116">
        <v>5.16</v>
      </c>
      <c r="J14" s="60">
        <v>35.83</v>
      </c>
      <c r="K14" s="45">
        <v>0</v>
      </c>
      <c r="L14" s="45">
        <v>0</v>
      </c>
      <c r="M14" s="45">
        <v>0.24</v>
      </c>
      <c r="N14" s="50">
        <v>0.05</v>
      </c>
      <c r="O14" s="35">
        <f t="shared" si="0"/>
        <v>51.519999999999996</v>
      </c>
      <c r="P14" s="198"/>
      <c r="Q14" s="199"/>
      <c r="R14" s="200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2"/>
    </row>
    <row r="15" spans="1:112" s="201" customFormat="1" ht="21.75" thickBot="1" x14ac:dyDescent="0.4">
      <c r="A15" s="150" t="s">
        <v>21</v>
      </c>
      <c r="B15" s="72">
        <v>231.99</v>
      </c>
      <c r="C15" s="53">
        <v>30.91</v>
      </c>
      <c r="D15" s="53">
        <v>30.89</v>
      </c>
      <c r="E15" s="53">
        <v>0.02</v>
      </c>
      <c r="F15" s="53">
        <v>21.53</v>
      </c>
      <c r="G15" s="54">
        <v>538.95000000000005</v>
      </c>
      <c r="H15" s="53">
        <v>262.31</v>
      </c>
      <c r="I15" s="53">
        <v>276.64</v>
      </c>
      <c r="J15" s="53">
        <v>176.21</v>
      </c>
      <c r="K15" s="53">
        <v>0.11</v>
      </c>
      <c r="L15" s="53">
        <v>28.09</v>
      </c>
      <c r="M15" s="53">
        <v>34.159999999999997</v>
      </c>
      <c r="N15" s="53">
        <v>535.45000000000005</v>
      </c>
      <c r="O15" s="54">
        <f t="shared" si="0"/>
        <v>1597.4000000000003</v>
      </c>
      <c r="P15" s="216">
        <f>(O15-O16)/O16</f>
        <v>0.12154913359732661</v>
      </c>
      <c r="Q15" s="206">
        <f>O15/$O$84</f>
        <v>1.6496667206434924E-2</v>
      </c>
      <c r="R15" s="194">
        <f>O15-O16</f>
        <v>173.12000000000035</v>
      </c>
    </row>
    <row r="16" spans="1:112" s="201" customFormat="1" ht="21.75" thickBot="1" x14ac:dyDescent="0.4">
      <c r="A16" s="31" t="s">
        <v>16</v>
      </c>
      <c r="B16" s="219">
        <v>175.44</v>
      </c>
      <c r="C16" s="116">
        <v>35.6</v>
      </c>
      <c r="D16" s="116">
        <v>35.6</v>
      </c>
      <c r="E16" s="50">
        <v>0</v>
      </c>
      <c r="F16" s="220">
        <v>26.48</v>
      </c>
      <c r="G16" s="186">
        <v>609.17999999999995</v>
      </c>
      <c r="H16" s="116">
        <v>245.6</v>
      </c>
      <c r="I16" s="116">
        <v>363.58</v>
      </c>
      <c r="J16" s="116">
        <v>147.59</v>
      </c>
      <c r="K16" s="50">
        <v>0</v>
      </c>
      <c r="L16" s="220">
        <v>25.27</v>
      </c>
      <c r="M16" s="50">
        <v>34.200000000000003</v>
      </c>
      <c r="N16" s="220">
        <v>370.52000000000004</v>
      </c>
      <c r="O16" s="94">
        <f t="shared" si="0"/>
        <v>1424.28</v>
      </c>
      <c r="P16" s="221"/>
      <c r="Q16" s="222"/>
      <c r="R16" s="200"/>
    </row>
    <row r="17" spans="1:112" s="57" customFormat="1" ht="21.75" thickBot="1" x14ac:dyDescent="0.4">
      <c r="A17" s="25" t="s">
        <v>71</v>
      </c>
      <c r="B17" s="72">
        <v>257.73</v>
      </c>
      <c r="C17" s="223">
        <v>1.26</v>
      </c>
      <c r="D17" s="43">
        <v>1.06</v>
      </c>
      <c r="E17" s="43">
        <v>0.2</v>
      </c>
      <c r="F17" s="43">
        <v>4.78</v>
      </c>
      <c r="G17" s="43">
        <v>846.45</v>
      </c>
      <c r="H17" s="43">
        <v>200.66</v>
      </c>
      <c r="I17" s="224">
        <v>645.79</v>
      </c>
      <c r="J17" s="42">
        <v>136.54</v>
      </c>
      <c r="K17" s="43">
        <v>0</v>
      </c>
      <c r="L17" s="43">
        <v>42.69</v>
      </c>
      <c r="M17" s="43">
        <v>9.64</v>
      </c>
      <c r="N17" s="43">
        <v>0.94</v>
      </c>
      <c r="O17" s="42">
        <f t="shared" si="0"/>
        <v>1300.0300000000002</v>
      </c>
      <c r="P17" s="225">
        <f>(O17-O18)/O18</f>
        <v>0.30725914306112834</v>
      </c>
      <c r="Q17" s="206">
        <f>O17/$O$84</f>
        <v>1.3425668128447223E-2</v>
      </c>
      <c r="R17" s="194">
        <f>O17-O18</f>
        <v>305.56000000000029</v>
      </c>
      <c r="S17" s="195"/>
      <c r="T17" s="207"/>
    </row>
    <row r="18" spans="1:112" s="203" customFormat="1" ht="21.75" thickBot="1" x14ac:dyDescent="0.4">
      <c r="A18" s="31" t="s">
        <v>16</v>
      </c>
      <c r="B18" s="226">
        <v>121.63</v>
      </c>
      <c r="C18" s="50">
        <v>0.94</v>
      </c>
      <c r="D18" s="45">
        <v>0.94</v>
      </c>
      <c r="E18" s="45">
        <v>0</v>
      </c>
      <c r="F18" s="45">
        <v>2.99</v>
      </c>
      <c r="G18" s="214">
        <v>841.03</v>
      </c>
      <c r="H18" s="45">
        <v>206.48</v>
      </c>
      <c r="I18" s="116">
        <v>634.54999999999995</v>
      </c>
      <c r="J18" s="60">
        <v>12.92</v>
      </c>
      <c r="K18" s="45">
        <v>0</v>
      </c>
      <c r="L18" s="45">
        <v>6.83</v>
      </c>
      <c r="M18" s="45">
        <v>4.6399999999999997</v>
      </c>
      <c r="N18" s="116">
        <v>3.49</v>
      </c>
      <c r="O18" s="145">
        <f t="shared" si="0"/>
        <v>994.46999999999991</v>
      </c>
      <c r="P18" s="198"/>
      <c r="Q18" s="199"/>
      <c r="R18" s="200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2"/>
    </row>
    <row r="19" spans="1:112" s="57" customFormat="1" ht="21.75" thickBot="1" x14ac:dyDescent="0.4">
      <c r="A19" s="25" t="s">
        <v>72</v>
      </c>
      <c r="B19" s="227">
        <v>671.06</v>
      </c>
      <c r="C19" s="223">
        <v>70.900000000000006</v>
      </c>
      <c r="D19" s="228">
        <v>64.09</v>
      </c>
      <c r="E19" s="47">
        <v>6.81</v>
      </c>
      <c r="F19" s="47">
        <v>85.82</v>
      </c>
      <c r="G19" s="212">
        <v>1355.53</v>
      </c>
      <c r="H19" s="47">
        <v>612.96</v>
      </c>
      <c r="I19" s="215">
        <v>742.57</v>
      </c>
      <c r="J19" s="100">
        <v>611.25</v>
      </c>
      <c r="K19" s="47">
        <v>4.62</v>
      </c>
      <c r="L19" s="47">
        <v>168.4</v>
      </c>
      <c r="M19" s="47">
        <v>185.47</v>
      </c>
      <c r="N19" s="47">
        <v>1731.6000000000001</v>
      </c>
      <c r="O19" s="54">
        <f t="shared" si="0"/>
        <v>4884.6499999999996</v>
      </c>
      <c r="P19" s="216">
        <f>(O19-O20)/O20</f>
        <v>-3.2847907653621812E-2</v>
      </c>
      <c r="Q19" s="206">
        <f>O19/$O$84</f>
        <v>5.044475113929657E-2</v>
      </c>
      <c r="R19" s="194">
        <f>O19-O20</f>
        <v>-165.89999999999964</v>
      </c>
      <c r="S19" s="195"/>
      <c r="T19" s="207"/>
    </row>
    <row r="20" spans="1:112" s="203" customFormat="1" ht="21.75" thickBot="1" x14ac:dyDescent="0.4">
      <c r="A20" s="31" t="s">
        <v>16</v>
      </c>
      <c r="B20" s="218">
        <v>562.70000000000005</v>
      </c>
      <c r="C20" s="229">
        <v>99.5</v>
      </c>
      <c r="D20" s="45">
        <v>92.61</v>
      </c>
      <c r="E20" s="45">
        <v>6.89</v>
      </c>
      <c r="F20" s="45">
        <v>84.42</v>
      </c>
      <c r="G20" s="214">
        <v>1526.4</v>
      </c>
      <c r="H20" s="45">
        <v>768.22</v>
      </c>
      <c r="I20" s="116">
        <v>758.18</v>
      </c>
      <c r="J20" s="60">
        <v>609</v>
      </c>
      <c r="K20" s="45">
        <v>6.87</v>
      </c>
      <c r="L20" s="45">
        <v>156.04</v>
      </c>
      <c r="M20" s="45">
        <v>328.1</v>
      </c>
      <c r="N20" s="50">
        <v>1677.52</v>
      </c>
      <c r="O20" s="82">
        <f t="shared" si="0"/>
        <v>5050.5499999999993</v>
      </c>
      <c r="P20" s="198"/>
      <c r="Q20" s="199"/>
      <c r="R20" s="200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201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201"/>
      <c r="DD20" s="201"/>
      <c r="DE20" s="201"/>
      <c r="DF20" s="201"/>
      <c r="DG20" s="201"/>
      <c r="DH20" s="202"/>
    </row>
    <row r="21" spans="1:112" s="57" customFormat="1" ht="21.75" thickBot="1" x14ac:dyDescent="0.4">
      <c r="A21" s="25" t="s">
        <v>53</v>
      </c>
      <c r="B21" s="230">
        <v>1259.23</v>
      </c>
      <c r="C21" s="53">
        <v>222.36</v>
      </c>
      <c r="D21" s="231">
        <v>199.01</v>
      </c>
      <c r="E21" s="70">
        <v>23.35</v>
      </c>
      <c r="F21" s="232">
        <v>180.47</v>
      </c>
      <c r="G21" s="212">
        <v>2751.56</v>
      </c>
      <c r="H21" s="233">
        <v>1457.21</v>
      </c>
      <c r="I21" s="71">
        <v>1294.3499999999999</v>
      </c>
      <c r="J21" s="227">
        <v>1447.42</v>
      </c>
      <c r="K21" s="72">
        <v>53.88</v>
      </c>
      <c r="L21" s="234">
        <v>269.76</v>
      </c>
      <c r="M21" s="178">
        <v>147.29</v>
      </c>
      <c r="N21" s="178">
        <v>159.49</v>
      </c>
      <c r="O21" s="54">
        <f t="shared" si="0"/>
        <v>6491.46</v>
      </c>
      <c r="P21" s="205">
        <f>(O21-O22)/O22</f>
        <v>8.0658185703283026E-3</v>
      </c>
      <c r="Q21" s="206">
        <f>O21/$O$84</f>
        <v>6.7038597285516491E-2</v>
      </c>
      <c r="R21" s="194">
        <f>O21-O22</f>
        <v>51.940000000000509</v>
      </c>
      <c r="S21" s="195"/>
      <c r="T21" s="207"/>
    </row>
    <row r="22" spans="1:112" s="203" customFormat="1" ht="21.75" thickBot="1" x14ac:dyDescent="0.4">
      <c r="A22" s="31" t="s">
        <v>16</v>
      </c>
      <c r="B22" s="218">
        <v>853.03</v>
      </c>
      <c r="C22" s="213">
        <v>252.83</v>
      </c>
      <c r="D22" s="73">
        <v>218.74</v>
      </c>
      <c r="E22" s="235">
        <v>34.090000000000003</v>
      </c>
      <c r="F22" s="73">
        <v>159.43</v>
      </c>
      <c r="G22" s="214">
        <v>2944.52</v>
      </c>
      <c r="H22" s="197">
        <v>1590.3</v>
      </c>
      <c r="I22" s="236">
        <v>1354.22</v>
      </c>
      <c r="J22" s="237">
        <v>1430.03</v>
      </c>
      <c r="K22" s="73">
        <v>44.84</v>
      </c>
      <c r="L22" s="197">
        <v>253.76</v>
      </c>
      <c r="M22" s="185">
        <v>258.02</v>
      </c>
      <c r="N22" s="73">
        <v>243.06</v>
      </c>
      <c r="O22" s="145">
        <f t="shared" si="0"/>
        <v>6439.5199999999995</v>
      </c>
      <c r="P22" s="198"/>
      <c r="Q22" s="199"/>
      <c r="R22" s="200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1"/>
      <c r="CB22" s="201"/>
      <c r="CC22" s="201"/>
      <c r="CD22" s="201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01"/>
      <c r="DH22" s="202"/>
    </row>
    <row r="23" spans="1:112" s="240" customFormat="1" ht="21.75" thickBot="1" x14ac:dyDescent="0.4">
      <c r="A23" s="25" t="s">
        <v>54</v>
      </c>
      <c r="B23" s="43">
        <v>507.36</v>
      </c>
      <c r="C23" s="52">
        <v>72.650000000000006</v>
      </c>
      <c r="D23" s="43">
        <v>68.58</v>
      </c>
      <c r="E23" s="43">
        <v>4.07</v>
      </c>
      <c r="F23" s="238">
        <v>45.37</v>
      </c>
      <c r="G23" s="212">
        <v>1532.03</v>
      </c>
      <c r="H23" s="43">
        <v>734.48</v>
      </c>
      <c r="I23" s="224">
        <v>797.55</v>
      </c>
      <c r="J23" s="95">
        <v>972.17</v>
      </c>
      <c r="K23" s="43">
        <v>0.09</v>
      </c>
      <c r="L23" s="43">
        <v>73.81</v>
      </c>
      <c r="M23" s="43">
        <v>56.72</v>
      </c>
      <c r="N23" s="43">
        <v>967.76</v>
      </c>
      <c r="O23" s="54">
        <f t="shared" si="0"/>
        <v>4227.96</v>
      </c>
      <c r="P23" s="205">
        <f>(O23-O24)/O24</f>
        <v>1.1430129803022774E-2</v>
      </c>
      <c r="Q23" s="206">
        <f>O23/$O$84</f>
        <v>4.3662983023737695E-2</v>
      </c>
      <c r="R23" s="194">
        <f>O23-O24</f>
        <v>47.779999999999745</v>
      </c>
      <c r="S23" s="239"/>
      <c r="T23" s="207"/>
    </row>
    <row r="24" spans="1:112" s="203" customFormat="1" ht="21.75" thickBot="1" x14ac:dyDescent="0.4">
      <c r="A24" s="31" t="s">
        <v>16</v>
      </c>
      <c r="B24" s="241">
        <v>324.64</v>
      </c>
      <c r="C24" s="50">
        <v>96.53</v>
      </c>
      <c r="D24" s="45">
        <v>93.72</v>
      </c>
      <c r="E24" s="45">
        <v>2.81</v>
      </c>
      <c r="F24" s="45">
        <v>45.85</v>
      </c>
      <c r="G24" s="214">
        <v>1686.53</v>
      </c>
      <c r="H24" s="45">
        <v>818.63</v>
      </c>
      <c r="I24" s="116">
        <v>867.9</v>
      </c>
      <c r="J24" s="58">
        <v>756.46</v>
      </c>
      <c r="K24" s="45">
        <v>0.16</v>
      </c>
      <c r="L24" s="45">
        <v>62.49</v>
      </c>
      <c r="M24" s="45">
        <v>50.3</v>
      </c>
      <c r="N24" s="45">
        <v>1157.22</v>
      </c>
      <c r="O24" s="21">
        <f t="shared" si="0"/>
        <v>4180.18</v>
      </c>
      <c r="P24" s="198"/>
      <c r="Q24" s="199"/>
      <c r="R24" s="200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201"/>
      <c r="DD24" s="201"/>
      <c r="DE24" s="201"/>
      <c r="DF24" s="201"/>
      <c r="DG24" s="201"/>
      <c r="DH24" s="202"/>
    </row>
    <row r="25" spans="1:112" s="57" customFormat="1" ht="21.75" thickBot="1" x14ac:dyDescent="0.4">
      <c r="A25" s="25" t="s">
        <v>52</v>
      </c>
      <c r="B25" s="47">
        <v>13.73</v>
      </c>
      <c r="C25" s="53">
        <v>0</v>
      </c>
      <c r="D25" s="47">
        <v>0</v>
      </c>
      <c r="E25" s="47">
        <v>0</v>
      </c>
      <c r="F25" s="47">
        <v>0.27</v>
      </c>
      <c r="G25" s="212">
        <v>113.61</v>
      </c>
      <c r="H25" s="47">
        <v>61.4</v>
      </c>
      <c r="I25" s="215">
        <v>52.21</v>
      </c>
      <c r="J25" s="54">
        <v>88.04</v>
      </c>
      <c r="K25" s="47">
        <v>0</v>
      </c>
      <c r="L25" s="47">
        <v>0.36</v>
      </c>
      <c r="M25" s="47">
        <v>12.82</v>
      </c>
      <c r="N25" s="47">
        <v>4.76</v>
      </c>
      <c r="O25" s="54">
        <f t="shared" si="0"/>
        <v>233.59</v>
      </c>
      <c r="P25" s="205">
        <f>(O25-O26)/O26</f>
        <v>0.27840411558669004</v>
      </c>
      <c r="Q25" s="206">
        <f>O25/$O$84</f>
        <v>2.4123303447797255E-3</v>
      </c>
      <c r="R25" s="194">
        <f>O25-O26</f>
        <v>50.870000000000005</v>
      </c>
      <c r="S25" s="195"/>
      <c r="T25" s="207"/>
    </row>
    <row r="26" spans="1:112" s="203" customFormat="1" ht="21.75" thickBot="1" x14ac:dyDescent="0.4">
      <c r="A26" s="31" t="s">
        <v>16</v>
      </c>
      <c r="B26" s="241">
        <v>15.19</v>
      </c>
      <c r="C26" s="50">
        <v>0</v>
      </c>
      <c r="D26" s="45">
        <v>0</v>
      </c>
      <c r="E26" s="45">
        <v>0</v>
      </c>
      <c r="F26" s="45">
        <v>1</v>
      </c>
      <c r="G26" s="214">
        <v>106.04</v>
      </c>
      <c r="H26" s="45">
        <v>55.17</v>
      </c>
      <c r="I26" s="116">
        <v>50.87</v>
      </c>
      <c r="J26" s="58">
        <v>41.77</v>
      </c>
      <c r="K26" s="45">
        <v>0</v>
      </c>
      <c r="L26" s="45">
        <v>0</v>
      </c>
      <c r="M26" s="45">
        <v>12.43</v>
      </c>
      <c r="N26" s="45">
        <v>6.29</v>
      </c>
      <c r="O26" s="21">
        <f t="shared" si="0"/>
        <v>182.72</v>
      </c>
      <c r="P26" s="198"/>
      <c r="Q26" s="199"/>
      <c r="R26" s="200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  <c r="CA26" s="201"/>
      <c r="CB26" s="201"/>
      <c r="CC26" s="201"/>
      <c r="CD26" s="201"/>
      <c r="CE26" s="201"/>
      <c r="CF26" s="201"/>
      <c r="CG26" s="201"/>
      <c r="CH26" s="201"/>
      <c r="CI26" s="201"/>
      <c r="CJ26" s="201"/>
      <c r="CK26" s="201"/>
      <c r="CL26" s="201"/>
      <c r="CM26" s="201"/>
      <c r="CN26" s="201"/>
      <c r="CO26" s="201"/>
      <c r="CP26" s="201"/>
      <c r="CQ26" s="201"/>
      <c r="CR26" s="201"/>
      <c r="CS26" s="201"/>
      <c r="CT26" s="201"/>
      <c r="CU26" s="201"/>
      <c r="CV26" s="201"/>
      <c r="CW26" s="201"/>
      <c r="CX26" s="201"/>
      <c r="CY26" s="201"/>
      <c r="CZ26" s="201"/>
      <c r="DA26" s="201"/>
      <c r="DB26" s="201"/>
      <c r="DC26" s="201"/>
      <c r="DD26" s="201"/>
      <c r="DE26" s="201"/>
      <c r="DF26" s="201"/>
      <c r="DG26" s="201"/>
      <c r="DH26" s="202"/>
    </row>
    <row r="27" spans="1:112" s="240" customFormat="1" ht="21.75" thickBot="1" x14ac:dyDescent="0.4">
      <c r="A27" s="25" t="s">
        <v>65</v>
      </c>
      <c r="B27" s="228">
        <v>57.23</v>
      </c>
      <c r="C27" s="53">
        <v>13.79</v>
      </c>
      <c r="D27" s="47">
        <v>13.79</v>
      </c>
      <c r="E27" s="47">
        <v>0</v>
      </c>
      <c r="F27" s="47">
        <v>15.3</v>
      </c>
      <c r="G27" s="212">
        <v>374.09</v>
      </c>
      <c r="H27" s="47">
        <v>213.07</v>
      </c>
      <c r="I27" s="215">
        <v>161.02000000000001</v>
      </c>
      <c r="J27" s="95">
        <v>133.94999999999999</v>
      </c>
      <c r="K27" s="47">
        <v>0</v>
      </c>
      <c r="L27" s="47">
        <v>10.4</v>
      </c>
      <c r="M27" s="47">
        <v>10.14</v>
      </c>
      <c r="N27" s="47">
        <v>35.82</v>
      </c>
      <c r="O27" s="54">
        <f t="shared" si="0"/>
        <v>650.71999999999991</v>
      </c>
      <c r="P27" s="205">
        <f>(O27-O28)/O28</f>
        <v>-8.4846353983545522E-2</v>
      </c>
      <c r="Q27" s="206">
        <f>O27/$O$84</f>
        <v>6.7201147393084583E-3</v>
      </c>
      <c r="R27" s="194">
        <f>O27-O28</f>
        <v>-60.330000000000041</v>
      </c>
      <c r="S27" s="239"/>
      <c r="T27" s="207"/>
    </row>
    <row r="28" spans="1:112" s="203" customFormat="1" ht="21.75" thickBot="1" x14ac:dyDescent="0.4">
      <c r="A28" s="31" t="s">
        <v>16</v>
      </c>
      <c r="B28" s="220">
        <v>44.91</v>
      </c>
      <c r="C28" s="50">
        <v>16.12</v>
      </c>
      <c r="D28" s="45">
        <v>16.12</v>
      </c>
      <c r="E28" s="45">
        <v>0</v>
      </c>
      <c r="F28" s="45">
        <v>14.62</v>
      </c>
      <c r="G28" s="214">
        <v>448.24</v>
      </c>
      <c r="H28" s="45">
        <v>256.79000000000002</v>
      </c>
      <c r="I28" s="116">
        <v>191.45</v>
      </c>
      <c r="J28" s="58">
        <v>136.16999999999999</v>
      </c>
      <c r="K28" s="45">
        <v>0</v>
      </c>
      <c r="L28" s="45">
        <v>8.23</v>
      </c>
      <c r="M28" s="45">
        <v>10.78</v>
      </c>
      <c r="N28" s="45">
        <v>31.98</v>
      </c>
      <c r="O28" s="21">
        <f t="shared" si="0"/>
        <v>711.05</v>
      </c>
      <c r="P28" s="198"/>
      <c r="Q28" s="199"/>
      <c r="R28" s="200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201"/>
      <c r="CC28" s="201"/>
      <c r="CD28" s="201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1"/>
      <c r="CU28" s="201"/>
      <c r="CV28" s="201"/>
      <c r="CW28" s="201"/>
      <c r="CX28" s="201"/>
      <c r="CY28" s="201"/>
      <c r="CZ28" s="201"/>
      <c r="DA28" s="201"/>
      <c r="DB28" s="201"/>
      <c r="DC28" s="201"/>
      <c r="DD28" s="201"/>
      <c r="DE28" s="201"/>
      <c r="DF28" s="201"/>
      <c r="DG28" s="201"/>
      <c r="DH28" s="202"/>
    </row>
    <row r="29" spans="1:112" s="57" customFormat="1" ht="21.75" thickBot="1" x14ac:dyDescent="0.4">
      <c r="A29" s="25" t="s">
        <v>25</v>
      </c>
      <c r="B29" s="47">
        <v>48.35</v>
      </c>
      <c r="C29" s="53">
        <v>9.39</v>
      </c>
      <c r="D29" s="47">
        <v>9.39</v>
      </c>
      <c r="E29" s="47">
        <v>0</v>
      </c>
      <c r="F29" s="47">
        <v>3.18</v>
      </c>
      <c r="G29" s="212">
        <v>394.51</v>
      </c>
      <c r="H29" s="47">
        <v>110.11</v>
      </c>
      <c r="I29" s="215">
        <v>284.39999999999998</v>
      </c>
      <c r="J29" s="95">
        <v>38.619999999999997</v>
      </c>
      <c r="K29" s="47">
        <v>0</v>
      </c>
      <c r="L29" s="47">
        <v>16.28</v>
      </c>
      <c r="M29" s="47">
        <v>1.75</v>
      </c>
      <c r="N29" s="47">
        <v>1.49</v>
      </c>
      <c r="O29" s="54">
        <f t="shared" si="0"/>
        <v>513.57000000000005</v>
      </c>
      <c r="P29" s="205">
        <f>(O29-O30)/O30</f>
        <v>-7.4198258612297813E-2</v>
      </c>
      <c r="Q29" s="206">
        <f>O29/$O$84</f>
        <v>5.3037394373411694E-3</v>
      </c>
      <c r="R29" s="194">
        <f>O29-O30</f>
        <v>-41.159999999999968</v>
      </c>
      <c r="S29" s="195"/>
      <c r="T29" s="207"/>
    </row>
    <row r="30" spans="1:112" s="203" customFormat="1" ht="21.75" thickBot="1" x14ac:dyDescent="0.4">
      <c r="A30" s="31" t="s">
        <v>16</v>
      </c>
      <c r="B30" s="242">
        <v>38.22</v>
      </c>
      <c r="C30" s="241">
        <v>8.51</v>
      </c>
      <c r="D30" s="45">
        <v>8.51</v>
      </c>
      <c r="E30" s="45">
        <v>0</v>
      </c>
      <c r="F30" s="45">
        <v>2.0699999999999998</v>
      </c>
      <c r="G30" s="214">
        <v>473.55</v>
      </c>
      <c r="H30" s="45">
        <v>135.84</v>
      </c>
      <c r="I30" s="116">
        <v>337.71</v>
      </c>
      <c r="J30" s="58">
        <v>21.33</v>
      </c>
      <c r="K30" s="45">
        <v>0</v>
      </c>
      <c r="L30" s="45">
        <v>7.79</v>
      </c>
      <c r="M30" s="45">
        <v>2.1</v>
      </c>
      <c r="N30" s="45">
        <v>1.1599999999999999</v>
      </c>
      <c r="O30" s="21">
        <f t="shared" si="0"/>
        <v>554.73</v>
      </c>
      <c r="P30" s="198"/>
      <c r="Q30" s="199"/>
      <c r="R30" s="200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2"/>
    </row>
    <row r="31" spans="1:112" s="57" customFormat="1" ht="21.75" thickBot="1" x14ac:dyDescent="0.4">
      <c r="A31" s="25" t="s">
        <v>55</v>
      </c>
      <c r="B31" s="47">
        <v>699.89</v>
      </c>
      <c r="C31" s="52">
        <v>98.61</v>
      </c>
      <c r="D31" s="47">
        <v>51.8</v>
      </c>
      <c r="E31" s="47">
        <v>46.81</v>
      </c>
      <c r="F31" s="47">
        <v>115.53</v>
      </c>
      <c r="G31" s="212">
        <v>2148.52</v>
      </c>
      <c r="H31" s="47">
        <v>678.11</v>
      </c>
      <c r="I31" s="215">
        <v>1470.41</v>
      </c>
      <c r="J31" s="95">
        <v>2939.81</v>
      </c>
      <c r="K31" s="47">
        <v>33.520000000000003</v>
      </c>
      <c r="L31" s="47">
        <v>61.65</v>
      </c>
      <c r="M31" s="47">
        <v>131.01</v>
      </c>
      <c r="N31" s="47">
        <v>788.99</v>
      </c>
      <c r="O31" s="54">
        <f t="shared" si="0"/>
        <v>7017.5300000000007</v>
      </c>
      <c r="P31" s="205">
        <f>(O31-O32)/O32</f>
        <v>-7.7090100871943928E-2</v>
      </c>
      <c r="Q31" s="206">
        <f>O31/$O$84</f>
        <v>7.2471426706631578E-2</v>
      </c>
      <c r="R31" s="194">
        <f>O31-O32</f>
        <v>-586.17000000000007</v>
      </c>
      <c r="S31" s="195"/>
      <c r="T31" s="207"/>
    </row>
    <row r="32" spans="1:112" s="203" customFormat="1" ht="21.75" thickBot="1" x14ac:dyDescent="0.4">
      <c r="A32" s="31" t="s">
        <v>16</v>
      </c>
      <c r="B32" s="241">
        <v>593.57000000000005</v>
      </c>
      <c r="C32" s="50">
        <v>110.17</v>
      </c>
      <c r="D32" s="45">
        <v>70.28</v>
      </c>
      <c r="E32" s="45">
        <v>39.89</v>
      </c>
      <c r="F32" s="45">
        <v>122.01</v>
      </c>
      <c r="G32" s="20">
        <v>2619.0300000000002</v>
      </c>
      <c r="H32" s="45">
        <v>863.01</v>
      </c>
      <c r="I32" s="116">
        <v>1756.02</v>
      </c>
      <c r="J32" s="241">
        <v>2859.65</v>
      </c>
      <c r="K32" s="45">
        <v>50.39</v>
      </c>
      <c r="L32" s="45">
        <v>62.27</v>
      </c>
      <c r="M32" s="45">
        <v>120</v>
      </c>
      <c r="N32" s="45">
        <v>1066.6100000000001</v>
      </c>
      <c r="O32" s="21">
        <f t="shared" si="0"/>
        <v>7603.7000000000007</v>
      </c>
      <c r="P32" s="198"/>
      <c r="Q32" s="199"/>
      <c r="R32" s="200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201"/>
      <c r="CF32" s="201"/>
      <c r="CG32" s="201"/>
      <c r="CH32" s="201"/>
      <c r="CI32" s="201"/>
      <c r="CJ32" s="201"/>
      <c r="CK32" s="201"/>
      <c r="CL32" s="201"/>
      <c r="CM32" s="201"/>
      <c r="CN32" s="201"/>
      <c r="CO32" s="201"/>
      <c r="CP32" s="201"/>
      <c r="CQ32" s="201"/>
      <c r="CR32" s="201"/>
      <c r="CS32" s="201"/>
      <c r="CT32" s="201"/>
      <c r="CU32" s="201"/>
      <c r="CV32" s="201"/>
      <c r="CW32" s="201"/>
      <c r="CX32" s="201"/>
      <c r="CY32" s="201"/>
      <c r="CZ32" s="201"/>
      <c r="DA32" s="201"/>
      <c r="DB32" s="201"/>
      <c r="DC32" s="201"/>
      <c r="DD32" s="201"/>
      <c r="DE32" s="201"/>
      <c r="DF32" s="201"/>
      <c r="DG32" s="201"/>
      <c r="DH32" s="202"/>
    </row>
    <row r="33" spans="1:112" s="57" customFormat="1" ht="21.75" thickBot="1" x14ac:dyDescent="0.4">
      <c r="A33" s="25" t="s">
        <v>79</v>
      </c>
      <c r="B33" s="83">
        <v>6.95</v>
      </c>
      <c r="C33" s="119">
        <v>0</v>
      </c>
      <c r="D33" s="243">
        <v>0</v>
      </c>
      <c r="E33" s="83">
        <v>0</v>
      </c>
      <c r="F33" s="243">
        <v>0</v>
      </c>
      <c r="G33" s="103">
        <v>21.55</v>
      </c>
      <c r="H33" s="243">
        <v>8.33</v>
      </c>
      <c r="I33" s="243">
        <v>13.22</v>
      </c>
      <c r="J33" s="243">
        <v>6.75</v>
      </c>
      <c r="K33" s="243">
        <v>0</v>
      </c>
      <c r="L33" s="243">
        <v>0</v>
      </c>
      <c r="M33" s="243">
        <v>1.58</v>
      </c>
      <c r="N33" s="243">
        <v>1.9</v>
      </c>
      <c r="O33" s="54">
        <f t="shared" si="0"/>
        <v>38.729999999999997</v>
      </c>
      <c r="P33" s="205">
        <f>(O33-O34)/O34</f>
        <v>-0.63637217162707738</v>
      </c>
      <c r="Q33" s="206">
        <f>O33/$O$84</f>
        <v>3.9997240572506857E-4</v>
      </c>
      <c r="R33" s="194">
        <f>O33-O34</f>
        <v>-67.78</v>
      </c>
      <c r="S33" s="195"/>
      <c r="T33" s="207"/>
    </row>
    <row r="34" spans="1:112" s="203" customFormat="1" ht="21.75" thickBot="1" x14ac:dyDescent="0.4">
      <c r="A34" s="31" t="s">
        <v>16</v>
      </c>
      <c r="B34" s="33">
        <v>10.78</v>
      </c>
      <c r="C34" s="34">
        <v>0</v>
      </c>
      <c r="D34" s="34">
        <v>0</v>
      </c>
      <c r="E34" s="34">
        <v>0</v>
      </c>
      <c r="F34" s="244">
        <v>0</v>
      </c>
      <c r="G34" s="245">
        <v>71.489999999999995</v>
      </c>
      <c r="H34" s="34">
        <v>12.43</v>
      </c>
      <c r="I34" s="244">
        <v>59.06</v>
      </c>
      <c r="J34" s="34">
        <v>19.920000000000002</v>
      </c>
      <c r="K34" s="86">
        <v>0</v>
      </c>
      <c r="L34" s="246">
        <v>0</v>
      </c>
      <c r="M34" s="246">
        <v>2.25</v>
      </c>
      <c r="N34" s="246">
        <v>2.0699999999999998</v>
      </c>
      <c r="O34" s="82">
        <f t="shared" si="0"/>
        <v>106.50999999999999</v>
      </c>
      <c r="P34" s="198"/>
      <c r="Q34" s="199"/>
      <c r="R34" s="200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201"/>
      <c r="CC34" s="201"/>
      <c r="CD34" s="201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  <c r="DB34" s="201"/>
      <c r="DC34" s="201"/>
      <c r="DD34" s="201"/>
      <c r="DE34" s="201"/>
      <c r="DF34" s="201"/>
      <c r="DG34" s="201"/>
      <c r="DH34" s="202"/>
    </row>
    <row r="35" spans="1:112" s="57" customFormat="1" ht="21.75" thickBot="1" x14ac:dyDescent="0.4">
      <c r="A35" s="25" t="s">
        <v>28</v>
      </c>
      <c r="B35" s="54">
        <v>2074.96</v>
      </c>
      <c r="C35" s="211">
        <v>327.5</v>
      </c>
      <c r="D35" s="54">
        <v>169.36</v>
      </c>
      <c r="E35" s="54">
        <v>158.13999999999999</v>
      </c>
      <c r="F35" s="54">
        <v>302.18</v>
      </c>
      <c r="G35" s="212">
        <v>3879.78</v>
      </c>
      <c r="H35" s="43">
        <v>1201.3699999999999</v>
      </c>
      <c r="I35" s="54">
        <v>2678.41</v>
      </c>
      <c r="J35" s="95">
        <v>5423.85</v>
      </c>
      <c r="K35" s="54">
        <v>106.51</v>
      </c>
      <c r="L35" s="54">
        <v>275.66000000000003</v>
      </c>
      <c r="M35" s="54">
        <v>347.32</v>
      </c>
      <c r="N35" s="54">
        <v>1362.24</v>
      </c>
      <c r="O35" s="54">
        <f t="shared" si="0"/>
        <v>14100</v>
      </c>
      <c r="P35" s="205">
        <f>(O35-O36)/O36</f>
        <v>4.1051388068517568E-2</v>
      </c>
      <c r="Q35" s="206">
        <f>O35/$O$84</f>
        <v>0.14561350169696533</v>
      </c>
      <c r="R35" s="194">
        <f>O35-O36</f>
        <v>556.00000000000182</v>
      </c>
      <c r="S35" s="195"/>
      <c r="T35" s="207"/>
    </row>
    <row r="36" spans="1:112" s="203" customFormat="1" ht="21.75" thickBot="1" x14ac:dyDescent="0.4">
      <c r="A36" s="31" t="s">
        <v>16</v>
      </c>
      <c r="B36" s="241">
        <v>1535.62</v>
      </c>
      <c r="C36" s="50">
        <v>385.04</v>
      </c>
      <c r="D36" s="45">
        <v>235.46</v>
      </c>
      <c r="E36" s="45">
        <v>149.58000000000001</v>
      </c>
      <c r="F36" s="45">
        <v>274.31</v>
      </c>
      <c r="G36" s="214">
        <v>4231.91</v>
      </c>
      <c r="H36" s="45">
        <v>1359.53</v>
      </c>
      <c r="I36" s="116">
        <v>2872.38</v>
      </c>
      <c r="J36" s="58">
        <v>5173</v>
      </c>
      <c r="K36" s="45">
        <v>120.14</v>
      </c>
      <c r="L36" s="45">
        <v>260.22000000000003</v>
      </c>
      <c r="M36" s="45">
        <v>208.56</v>
      </c>
      <c r="N36" s="45">
        <v>1355.2</v>
      </c>
      <c r="O36" s="21">
        <f t="shared" si="0"/>
        <v>13543.999999999998</v>
      </c>
      <c r="P36" s="198"/>
      <c r="Q36" s="199"/>
      <c r="R36" s="200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1"/>
      <c r="CV36" s="201"/>
      <c r="CW36" s="201"/>
      <c r="CX36" s="201"/>
      <c r="CY36" s="201"/>
      <c r="CZ36" s="201"/>
      <c r="DA36" s="201"/>
      <c r="DB36" s="201"/>
      <c r="DC36" s="201"/>
      <c r="DD36" s="201"/>
      <c r="DE36" s="201"/>
      <c r="DF36" s="201"/>
      <c r="DG36" s="201"/>
      <c r="DH36" s="202"/>
    </row>
    <row r="37" spans="1:112" s="57" customFormat="1" ht="21.75" thickBot="1" x14ac:dyDescent="0.4">
      <c r="A37" s="25" t="s">
        <v>30</v>
      </c>
      <c r="B37" s="47">
        <v>1001.79</v>
      </c>
      <c r="C37" s="223">
        <v>179.15</v>
      </c>
      <c r="D37" s="47">
        <v>96.7</v>
      </c>
      <c r="E37" s="47">
        <v>82.45</v>
      </c>
      <c r="F37" s="47">
        <v>106.32</v>
      </c>
      <c r="G37" s="212">
        <v>1598.25</v>
      </c>
      <c r="H37" s="47">
        <v>443.15</v>
      </c>
      <c r="I37" s="215">
        <v>1155.0999999999999</v>
      </c>
      <c r="J37" s="54">
        <v>2465.2199999999998</v>
      </c>
      <c r="K37" s="47">
        <v>62.78</v>
      </c>
      <c r="L37" s="47">
        <v>65.37</v>
      </c>
      <c r="M37" s="47">
        <v>118.02</v>
      </c>
      <c r="N37" s="47">
        <v>664.45</v>
      </c>
      <c r="O37" s="54">
        <f t="shared" si="0"/>
        <v>6261.3499999999995</v>
      </c>
      <c r="P37" s="205">
        <f>(O37-O38)/O38</f>
        <v>-8.667563262519766E-2</v>
      </c>
      <c r="Q37" s="206">
        <f>O37/$O$84</f>
        <v>6.4662205592219413E-2</v>
      </c>
      <c r="R37" s="194">
        <f>O37-O38</f>
        <v>-594.21</v>
      </c>
      <c r="S37" s="195"/>
      <c r="T37" s="207"/>
    </row>
    <row r="38" spans="1:112" s="203" customFormat="1" ht="21.75" thickBot="1" x14ac:dyDescent="0.4">
      <c r="A38" s="31" t="s">
        <v>16</v>
      </c>
      <c r="B38" s="241">
        <v>739.86</v>
      </c>
      <c r="C38" s="50">
        <v>170.56</v>
      </c>
      <c r="D38" s="45">
        <v>103.5</v>
      </c>
      <c r="E38" s="45">
        <v>67.06</v>
      </c>
      <c r="F38" s="45">
        <v>117.05</v>
      </c>
      <c r="G38" s="214">
        <v>2019.2</v>
      </c>
      <c r="H38" s="45">
        <v>598.75</v>
      </c>
      <c r="I38" s="116">
        <v>1420.45</v>
      </c>
      <c r="J38" s="247">
        <v>2061.5500000000002</v>
      </c>
      <c r="K38" s="45">
        <v>30.69</v>
      </c>
      <c r="L38" s="45">
        <v>62.9</v>
      </c>
      <c r="M38" s="45">
        <v>112.21</v>
      </c>
      <c r="N38" s="45">
        <v>1541.5400000000002</v>
      </c>
      <c r="O38" s="21">
        <f t="shared" si="0"/>
        <v>6855.5599999999995</v>
      </c>
      <c r="P38" s="198"/>
      <c r="Q38" s="199"/>
      <c r="R38" s="200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2"/>
    </row>
    <row r="39" spans="1:112" s="57" customFormat="1" ht="21.75" thickBot="1" x14ac:dyDescent="0.4">
      <c r="A39" s="25" t="s">
        <v>56</v>
      </c>
      <c r="B39" s="47">
        <v>5.9</v>
      </c>
      <c r="C39" s="223">
        <v>0.27</v>
      </c>
      <c r="D39" s="47">
        <v>0.27</v>
      </c>
      <c r="E39" s="47">
        <v>0</v>
      </c>
      <c r="F39" s="47">
        <v>0.26</v>
      </c>
      <c r="G39" s="212">
        <v>52.03</v>
      </c>
      <c r="H39" s="47">
        <v>35.39</v>
      </c>
      <c r="I39" s="215">
        <v>16.64</v>
      </c>
      <c r="J39" s="95">
        <v>0.44</v>
      </c>
      <c r="K39" s="47">
        <v>0</v>
      </c>
      <c r="L39" s="47">
        <v>28.88</v>
      </c>
      <c r="M39" s="47">
        <v>0.04</v>
      </c>
      <c r="N39" s="47">
        <v>2.56</v>
      </c>
      <c r="O39" s="54">
        <f t="shared" si="0"/>
        <v>90.38000000000001</v>
      </c>
      <c r="P39" s="248">
        <f>(O39-O40)/O40</f>
        <v>0.49983405243942935</v>
      </c>
      <c r="Q39" s="206">
        <f>O39/$O$84</f>
        <v>9.3337221867884589E-4</v>
      </c>
      <c r="R39" s="194">
        <f>O39-O40</f>
        <v>30.120000000000012</v>
      </c>
      <c r="S39" s="195"/>
      <c r="T39" s="207"/>
    </row>
    <row r="40" spans="1:112" s="203" customFormat="1" ht="21.75" thickBot="1" x14ac:dyDescent="0.4">
      <c r="A40" s="31" t="s">
        <v>16</v>
      </c>
      <c r="B40" s="220">
        <v>0.93</v>
      </c>
      <c r="C40" s="50">
        <v>0.01</v>
      </c>
      <c r="D40" s="45">
        <v>0.01</v>
      </c>
      <c r="E40" s="45">
        <v>0</v>
      </c>
      <c r="F40" s="45">
        <v>0.26</v>
      </c>
      <c r="G40" s="214">
        <v>32.14</v>
      </c>
      <c r="H40" s="45">
        <v>0.13</v>
      </c>
      <c r="I40" s="116">
        <v>32.01</v>
      </c>
      <c r="J40" s="60">
        <v>0.08</v>
      </c>
      <c r="K40" s="45">
        <v>0</v>
      </c>
      <c r="L40" s="45">
        <v>24.52</v>
      </c>
      <c r="M40" s="45">
        <v>0.05</v>
      </c>
      <c r="N40" s="45">
        <v>2.27</v>
      </c>
      <c r="O40" s="21">
        <f t="shared" si="0"/>
        <v>60.26</v>
      </c>
      <c r="P40" s="198"/>
      <c r="Q40" s="199"/>
      <c r="R40" s="200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1"/>
      <c r="CA40" s="201"/>
      <c r="CB40" s="201"/>
      <c r="CC40" s="201"/>
      <c r="CD40" s="201"/>
      <c r="CE40" s="201"/>
      <c r="CF40" s="201"/>
      <c r="CG40" s="201"/>
      <c r="CH40" s="201"/>
      <c r="CI40" s="201"/>
      <c r="CJ40" s="201"/>
      <c r="CK40" s="201"/>
      <c r="CL40" s="201"/>
      <c r="CM40" s="201"/>
      <c r="CN40" s="201"/>
      <c r="CO40" s="201"/>
      <c r="CP40" s="201"/>
      <c r="CQ40" s="201"/>
      <c r="CR40" s="201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2"/>
    </row>
    <row r="41" spans="1:112" s="57" customFormat="1" ht="21.75" thickBot="1" x14ac:dyDescent="0.4">
      <c r="A41" s="25" t="s">
        <v>18</v>
      </c>
      <c r="B41" s="249">
        <v>596.84</v>
      </c>
      <c r="C41" s="223">
        <v>49.08</v>
      </c>
      <c r="D41" s="47">
        <v>47.67</v>
      </c>
      <c r="E41" s="47">
        <v>1.41</v>
      </c>
      <c r="F41" s="47">
        <v>80.11</v>
      </c>
      <c r="G41" s="212">
        <v>1439.14</v>
      </c>
      <c r="H41" s="47">
        <v>503.43</v>
      </c>
      <c r="I41" s="215">
        <v>935.71</v>
      </c>
      <c r="J41" s="100">
        <v>635.14</v>
      </c>
      <c r="K41" s="47">
        <v>20.059999999999999</v>
      </c>
      <c r="L41" s="47">
        <v>28.08</v>
      </c>
      <c r="M41" s="47">
        <v>21.67</v>
      </c>
      <c r="N41" s="47">
        <v>1630.4499999999998</v>
      </c>
      <c r="O41" s="54">
        <f t="shared" si="0"/>
        <v>4500.57</v>
      </c>
      <c r="P41" s="250">
        <f>(O41-O42)/O42</f>
        <v>1.2492575994816638E-2</v>
      </c>
      <c r="Q41" s="251">
        <f>O41/$O$84</f>
        <v>4.6478280661866038E-2</v>
      </c>
      <c r="R41" s="56">
        <f>O41-O42</f>
        <v>55.529999999999745</v>
      </c>
      <c r="S41" s="195"/>
    </row>
    <row r="42" spans="1:112" s="203" customFormat="1" ht="21.75" thickBot="1" x14ac:dyDescent="0.4">
      <c r="A42" s="31" t="s">
        <v>16</v>
      </c>
      <c r="B42" s="241">
        <v>455.62</v>
      </c>
      <c r="C42" s="50">
        <v>82.36</v>
      </c>
      <c r="D42" s="45">
        <v>65.09</v>
      </c>
      <c r="E42" s="45">
        <v>17.27</v>
      </c>
      <c r="F42" s="45">
        <v>58.64</v>
      </c>
      <c r="G42" s="214">
        <v>1675.68</v>
      </c>
      <c r="H42" s="45">
        <v>642.78</v>
      </c>
      <c r="I42" s="50">
        <v>1032.9000000000001</v>
      </c>
      <c r="J42" s="50">
        <v>942.74</v>
      </c>
      <c r="K42" s="252">
        <v>11.11</v>
      </c>
      <c r="L42" s="45">
        <v>28.48</v>
      </c>
      <c r="M42" s="45">
        <v>33.89</v>
      </c>
      <c r="N42" s="45">
        <v>1156.52</v>
      </c>
      <c r="O42" s="21">
        <f t="shared" si="0"/>
        <v>4445.04</v>
      </c>
      <c r="P42" s="198"/>
      <c r="Q42" s="199"/>
      <c r="R42" s="200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  <c r="CF42" s="201"/>
      <c r="CG42" s="201"/>
      <c r="CH42" s="201"/>
      <c r="CI42" s="201"/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1"/>
      <c r="CV42" s="201"/>
      <c r="CW42" s="201"/>
      <c r="CX42" s="201"/>
      <c r="CY42" s="201"/>
      <c r="CZ42" s="201"/>
      <c r="DA42" s="201"/>
      <c r="DB42" s="201"/>
      <c r="DC42" s="201"/>
      <c r="DD42" s="201"/>
      <c r="DE42" s="201"/>
      <c r="DF42" s="201"/>
      <c r="DG42" s="201"/>
      <c r="DH42" s="202"/>
    </row>
    <row r="43" spans="1:112" s="259" customFormat="1" ht="21.75" thickBot="1" x14ac:dyDescent="0.4">
      <c r="A43" s="25" t="s">
        <v>64</v>
      </c>
      <c r="B43" s="53">
        <v>167.4</v>
      </c>
      <c r="C43" s="253">
        <v>17.43</v>
      </c>
      <c r="D43" s="254">
        <v>17.43</v>
      </c>
      <c r="E43" s="254">
        <v>0</v>
      </c>
      <c r="F43" s="254">
        <v>25.3</v>
      </c>
      <c r="G43" s="212">
        <v>792.88</v>
      </c>
      <c r="H43" s="254">
        <v>445.2</v>
      </c>
      <c r="I43" s="255">
        <v>347.68</v>
      </c>
      <c r="J43" s="53">
        <v>175.89</v>
      </c>
      <c r="K43" s="254">
        <v>0</v>
      </c>
      <c r="L43" s="254">
        <v>5.6</v>
      </c>
      <c r="M43" s="254">
        <v>28.78</v>
      </c>
      <c r="N43" s="254">
        <v>6.8</v>
      </c>
      <c r="O43" s="54">
        <f t="shared" si="0"/>
        <v>1220.08</v>
      </c>
      <c r="P43" s="256">
        <f>(O43-O44)/O44</f>
        <v>-0.31979327531513257</v>
      </c>
      <c r="Q43" s="257">
        <f>O43/$O$84</f>
        <v>1.2600008592229322E-2</v>
      </c>
      <c r="R43" s="258">
        <f>O43-O44</f>
        <v>-573.61000000000013</v>
      </c>
    </row>
    <row r="44" spans="1:112" s="201" customFormat="1" ht="21.75" thickBot="1" x14ac:dyDescent="0.4">
      <c r="A44" s="31" t="s">
        <v>16</v>
      </c>
      <c r="B44" s="260">
        <v>139.21</v>
      </c>
      <c r="C44" s="50">
        <v>21.15</v>
      </c>
      <c r="D44" s="261">
        <v>21.15</v>
      </c>
      <c r="E44" s="116">
        <v>0</v>
      </c>
      <c r="F44" s="116">
        <v>35.99</v>
      </c>
      <c r="G44" s="145">
        <v>988.61</v>
      </c>
      <c r="H44" s="261">
        <v>574.48</v>
      </c>
      <c r="I44" s="116">
        <v>414.13</v>
      </c>
      <c r="J44" s="116">
        <v>199.61</v>
      </c>
      <c r="K44" s="116">
        <v>0</v>
      </c>
      <c r="L44" s="116">
        <v>7.2</v>
      </c>
      <c r="M44" s="116">
        <v>30.79</v>
      </c>
      <c r="N44" s="45">
        <v>371.13</v>
      </c>
      <c r="O44" s="21">
        <f t="shared" si="0"/>
        <v>1793.69</v>
      </c>
      <c r="P44" s="262"/>
      <c r="Q44" s="263"/>
      <c r="R44" s="200"/>
    </row>
    <row r="45" spans="1:112" s="259" customFormat="1" ht="21.75" thickBot="1" x14ac:dyDescent="0.4">
      <c r="A45" s="25" t="s">
        <v>24</v>
      </c>
      <c r="B45" s="264">
        <v>643.63</v>
      </c>
      <c r="C45" s="53">
        <v>16.649999999999999</v>
      </c>
      <c r="D45" s="254">
        <v>16.649999999999999</v>
      </c>
      <c r="E45" s="254">
        <v>0</v>
      </c>
      <c r="F45" s="254">
        <v>20.04</v>
      </c>
      <c r="G45" s="212">
        <v>625.86</v>
      </c>
      <c r="H45" s="254">
        <v>290.44</v>
      </c>
      <c r="I45" s="255">
        <v>335.42</v>
      </c>
      <c r="J45" s="52">
        <v>517.63</v>
      </c>
      <c r="K45" s="254">
        <v>0.06</v>
      </c>
      <c r="L45" s="254">
        <v>16.09</v>
      </c>
      <c r="M45" s="254">
        <v>348.44</v>
      </c>
      <c r="N45" s="254">
        <v>1431.29</v>
      </c>
      <c r="O45" s="54">
        <f t="shared" si="0"/>
        <v>3619.6899999999996</v>
      </c>
      <c r="P45" s="256">
        <f>(O45-O46)/O46</f>
        <v>0.16235882713730157</v>
      </c>
      <c r="Q45" s="257">
        <f>O45/$O$84</f>
        <v>3.7381257869325418E-2</v>
      </c>
      <c r="R45" s="258">
        <f>O45-O46</f>
        <v>505.59999999999945</v>
      </c>
    </row>
    <row r="46" spans="1:112" s="201" customFormat="1" ht="21.75" thickBot="1" x14ac:dyDescent="0.4">
      <c r="A46" s="31" t="s">
        <v>16</v>
      </c>
      <c r="B46" s="260">
        <v>587.17999999999995</v>
      </c>
      <c r="C46" s="116">
        <v>16.329999999999998</v>
      </c>
      <c r="D46" s="116">
        <v>16.329999999999998</v>
      </c>
      <c r="E46" s="50">
        <v>0</v>
      </c>
      <c r="F46" s="261">
        <v>17.100000000000001</v>
      </c>
      <c r="G46" s="186">
        <v>478.26</v>
      </c>
      <c r="H46" s="116">
        <v>294.77999999999997</v>
      </c>
      <c r="I46" s="50">
        <v>183.48</v>
      </c>
      <c r="J46" s="265">
        <v>351.93</v>
      </c>
      <c r="K46" s="116">
        <v>0.03</v>
      </c>
      <c r="L46" s="50">
        <v>10.29</v>
      </c>
      <c r="M46" s="261">
        <v>343.78</v>
      </c>
      <c r="N46" s="45">
        <v>1309.19</v>
      </c>
      <c r="O46" s="21">
        <f t="shared" si="0"/>
        <v>3114.09</v>
      </c>
      <c r="P46" s="266"/>
      <c r="Q46" s="267"/>
      <c r="R46" s="268"/>
    </row>
    <row r="47" spans="1:112" s="259" customFormat="1" ht="21.75" thickBot="1" x14ac:dyDescent="0.4">
      <c r="A47" s="25" t="s">
        <v>58</v>
      </c>
      <c r="B47" s="264">
        <v>18.29</v>
      </c>
      <c r="C47" s="53">
        <v>0.56000000000000005</v>
      </c>
      <c r="D47" s="254">
        <v>0.56000000000000005</v>
      </c>
      <c r="E47" s="254">
        <v>0</v>
      </c>
      <c r="F47" s="254">
        <v>6.62</v>
      </c>
      <c r="G47" s="212">
        <v>971.81</v>
      </c>
      <c r="H47" s="254">
        <v>232.94</v>
      </c>
      <c r="I47" s="255">
        <v>738.87</v>
      </c>
      <c r="J47" s="53">
        <v>0.42</v>
      </c>
      <c r="K47" s="254">
        <v>0</v>
      </c>
      <c r="L47" s="254">
        <v>2.36</v>
      </c>
      <c r="M47" s="254">
        <v>3.71</v>
      </c>
      <c r="N47" s="254">
        <v>5.17</v>
      </c>
      <c r="O47" s="54">
        <f t="shared" si="0"/>
        <v>1008.9399999999999</v>
      </c>
      <c r="P47" s="269">
        <f>(O47-O48)/O48</f>
        <v>-0.14256819920115585</v>
      </c>
      <c r="Q47" s="257">
        <f>O47/$O$84</f>
        <v>1.0419523858307531E-2</v>
      </c>
      <c r="R47" s="258">
        <f>O47-O48</f>
        <v>-167.7600000000001</v>
      </c>
    </row>
    <row r="48" spans="1:112" s="201" customFormat="1" ht="21.75" thickBot="1" x14ac:dyDescent="0.4">
      <c r="A48" s="31" t="s">
        <v>16</v>
      </c>
      <c r="B48" s="260">
        <v>17.04</v>
      </c>
      <c r="C48" s="50">
        <v>0.89</v>
      </c>
      <c r="D48" s="261">
        <v>0.89</v>
      </c>
      <c r="E48" s="116">
        <v>0</v>
      </c>
      <c r="F48" s="50">
        <v>8.94</v>
      </c>
      <c r="G48" s="145">
        <v>1136.26</v>
      </c>
      <c r="H48" s="50">
        <v>267.27999999999997</v>
      </c>
      <c r="I48" s="261">
        <v>868.98</v>
      </c>
      <c r="J48" s="116">
        <v>0.47</v>
      </c>
      <c r="K48" s="116">
        <v>0</v>
      </c>
      <c r="L48" s="50">
        <v>2.38</v>
      </c>
      <c r="M48" s="261">
        <v>5.79</v>
      </c>
      <c r="N48" s="45">
        <v>4.93</v>
      </c>
      <c r="O48" s="21">
        <f t="shared" si="0"/>
        <v>1176.7</v>
      </c>
      <c r="P48" s="266"/>
      <c r="Q48" s="267"/>
      <c r="R48" s="268"/>
    </row>
    <row r="49" spans="1:197" s="259" customFormat="1" ht="21.75" thickBot="1" x14ac:dyDescent="0.4">
      <c r="A49" s="25" t="s">
        <v>17</v>
      </c>
      <c r="B49" s="264">
        <v>818.67</v>
      </c>
      <c r="C49" s="53">
        <v>163.99</v>
      </c>
      <c r="D49" s="254">
        <v>163.99</v>
      </c>
      <c r="E49" s="254">
        <v>0</v>
      </c>
      <c r="F49" s="254">
        <v>32.89</v>
      </c>
      <c r="G49" s="212">
        <v>1856.52</v>
      </c>
      <c r="H49" s="254">
        <v>851.12</v>
      </c>
      <c r="I49" s="255">
        <v>1005.4</v>
      </c>
      <c r="J49" s="52">
        <v>530.09</v>
      </c>
      <c r="K49" s="254">
        <v>0</v>
      </c>
      <c r="L49" s="254">
        <v>197.86</v>
      </c>
      <c r="M49" s="254">
        <v>79.86</v>
      </c>
      <c r="N49" s="254">
        <v>101.13</v>
      </c>
      <c r="O49" s="54">
        <f t="shared" si="0"/>
        <v>3781.01</v>
      </c>
      <c r="P49" s="256">
        <f>(O49-O50)/O50</f>
        <v>-4.5558615571413899E-2</v>
      </c>
      <c r="Q49" s="257">
        <f>O49/$O$84</f>
        <v>3.9047241563917937E-2</v>
      </c>
      <c r="R49" s="258">
        <f>O49-O50</f>
        <v>-180.48000000000047</v>
      </c>
    </row>
    <row r="50" spans="1:197" s="201" customFormat="1" ht="21.75" thickBot="1" x14ac:dyDescent="0.4">
      <c r="A50" s="31" t="s">
        <v>16</v>
      </c>
      <c r="B50" s="260">
        <v>560.32000000000005</v>
      </c>
      <c r="C50" s="50">
        <v>176.95</v>
      </c>
      <c r="D50" s="261">
        <v>176.95</v>
      </c>
      <c r="E50" s="50">
        <v>0</v>
      </c>
      <c r="F50" s="261">
        <v>28.73</v>
      </c>
      <c r="G50" s="145">
        <v>1978.26</v>
      </c>
      <c r="H50" s="229">
        <v>859.6</v>
      </c>
      <c r="I50" s="229">
        <v>1118.6600000000001</v>
      </c>
      <c r="J50" s="229">
        <v>527.72</v>
      </c>
      <c r="K50" s="261">
        <v>0</v>
      </c>
      <c r="L50" s="50">
        <v>194.56</v>
      </c>
      <c r="M50" s="50">
        <v>72.36</v>
      </c>
      <c r="N50" s="45">
        <v>422.59000000000003</v>
      </c>
      <c r="O50" s="21">
        <f t="shared" si="0"/>
        <v>3961.4900000000007</v>
      </c>
      <c r="P50" s="266"/>
      <c r="Q50" s="267"/>
      <c r="R50" s="268"/>
    </row>
    <row r="51" spans="1:197" s="259" customFormat="1" ht="21.75" thickBot="1" x14ac:dyDescent="0.4">
      <c r="A51" s="25" t="s">
        <v>29</v>
      </c>
      <c r="B51" s="26">
        <v>1039.8900000000001</v>
      </c>
      <c r="C51" s="26">
        <v>165.2</v>
      </c>
      <c r="D51" s="26">
        <v>96.37</v>
      </c>
      <c r="E51" s="26">
        <v>68.83</v>
      </c>
      <c r="F51" s="26">
        <v>194.61</v>
      </c>
      <c r="G51" s="26">
        <v>2572.96</v>
      </c>
      <c r="H51" s="26">
        <v>647.76</v>
      </c>
      <c r="I51" s="26">
        <v>1925.2</v>
      </c>
      <c r="J51" s="26">
        <v>3242.77</v>
      </c>
      <c r="K51" s="26">
        <v>23.06</v>
      </c>
      <c r="L51" s="26">
        <v>104.68</v>
      </c>
      <c r="M51" s="26">
        <v>281.82</v>
      </c>
      <c r="N51" s="270">
        <v>641.18000000000006</v>
      </c>
      <c r="O51" s="54">
        <f t="shared" si="0"/>
        <v>8266.17</v>
      </c>
      <c r="P51" s="256">
        <f>(O51-O52)/O52</f>
        <v>4.690058701723053E-2</v>
      </c>
      <c r="Q51" s="257">
        <f>O51/$O$84</f>
        <v>8.5366380093787511E-2</v>
      </c>
      <c r="R51" s="258">
        <f>O51-O52</f>
        <v>370.31999999999971</v>
      </c>
    </row>
    <row r="52" spans="1:197" s="201" customFormat="1" ht="21.75" thickBot="1" x14ac:dyDescent="0.4">
      <c r="A52" s="79" t="s">
        <v>16</v>
      </c>
      <c r="B52" s="208">
        <v>844.13</v>
      </c>
      <c r="C52" s="208">
        <v>198.94</v>
      </c>
      <c r="D52" s="209">
        <v>122.14</v>
      </c>
      <c r="E52" s="209">
        <v>76.8</v>
      </c>
      <c r="F52" s="209">
        <v>201.77</v>
      </c>
      <c r="G52" s="210">
        <v>3244.5</v>
      </c>
      <c r="H52" s="208">
        <v>808.83</v>
      </c>
      <c r="I52" s="185">
        <v>2435.67</v>
      </c>
      <c r="J52" s="209">
        <v>2053.6799999999998</v>
      </c>
      <c r="K52" s="73">
        <v>11.01</v>
      </c>
      <c r="L52" s="209">
        <v>92.4</v>
      </c>
      <c r="M52" s="209">
        <v>250.91</v>
      </c>
      <c r="N52" s="271">
        <v>998.51</v>
      </c>
      <c r="O52" s="82">
        <f t="shared" si="0"/>
        <v>7895.85</v>
      </c>
      <c r="P52" s="266"/>
      <c r="Q52" s="267"/>
      <c r="R52" s="268"/>
    </row>
    <row r="53" spans="1:197" s="259" customFormat="1" ht="21.75" thickBot="1" x14ac:dyDescent="0.4">
      <c r="A53" s="25" t="s">
        <v>22</v>
      </c>
      <c r="B53" s="264">
        <v>134.25</v>
      </c>
      <c r="C53" s="272">
        <v>16.489999999999998</v>
      </c>
      <c r="D53" s="254">
        <v>5.46</v>
      </c>
      <c r="E53" s="254">
        <v>11.03</v>
      </c>
      <c r="F53" s="254">
        <v>5</v>
      </c>
      <c r="G53" s="43">
        <v>356.66</v>
      </c>
      <c r="H53" s="254">
        <v>190.57</v>
      </c>
      <c r="I53" s="255">
        <v>166.09</v>
      </c>
      <c r="J53" s="273">
        <v>139.31</v>
      </c>
      <c r="K53" s="254">
        <v>0</v>
      </c>
      <c r="L53" s="254">
        <v>3.93</v>
      </c>
      <c r="M53" s="254">
        <v>45.74</v>
      </c>
      <c r="N53" s="254">
        <v>652.29999999999995</v>
      </c>
      <c r="O53" s="54">
        <f t="shared" si="0"/>
        <v>1353.6799999999998</v>
      </c>
      <c r="P53" s="256">
        <f>(O53-O54)/O54</f>
        <v>0.13596159978517364</v>
      </c>
      <c r="Q53" s="257">
        <f>O53/$O$84</f>
        <v>1.3979722338804823E-2</v>
      </c>
      <c r="R53" s="258">
        <f>O53-O54</f>
        <v>162.01999999999998</v>
      </c>
    </row>
    <row r="54" spans="1:197" s="201" customFormat="1" ht="21.75" thickBot="1" x14ac:dyDescent="0.4">
      <c r="A54" s="31" t="s">
        <v>16</v>
      </c>
      <c r="B54" s="241">
        <v>117.91</v>
      </c>
      <c r="C54" s="50">
        <v>16.62</v>
      </c>
      <c r="D54" s="261">
        <v>10.27</v>
      </c>
      <c r="E54" s="116">
        <v>6.35</v>
      </c>
      <c r="F54" s="50">
        <v>4.5199999999999996</v>
      </c>
      <c r="G54" s="149">
        <v>319.08</v>
      </c>
      <c r="H54" s="116">
        <v>159.24</v>
      </c>
      <c r="I54" s="116">
        <v>159.84</v>
      </c>
      <c r="J54" s="116">
        <v>88.03</v>
      </c>
      <c r="K54" s="50">
        <v>0</v>
      </c>
      <c r="L54" s="50">
        <v>2.19</v>
      </c>
      <c r="M54" s="261">
        <v>30.05</v>
      </c>
      <c r="N54" s="45">
        <v>613.26</v>
      </c>
      <c r="O54" s="21">
        <f t="shared" si="0"/>
        <v>1191.6599999999999</v>
      </c>
      <c r="P54" s="274"/>
      <c r="Q54" s="275"/>
      <c r="R54" s="268"/>
    </row>
    <row r="55" spans="1:197" ht="21.75" thickBot="1" x14ac:dyDescent="0.4">
      <c r="A55" s="276" t="s">
        <v>61</v>
      </c>
      <c r="B55" s="277">
        <f>SUM(B5,B7,B9,B11,B13,B17,B19,B21,B23,B25,B27,B29,B31,B33,B35,B37,B39,B41,B43,B45,B47,B49,B51,B53,B15)</f>
        <v>11545.429999999998</v>
      </c>
      <c r="C55" s="277">
        <f t="shared" ref="C55:O55" si="1">SUM(C5,C7,C9,C11,C13,C17,C19,C21,C23,C25,C27,C29,C31,C33,C35,C37,C39,C41,C43,C45,C47,C49,C51,C53,C15)</f>
        <v>1618.92</v>
      </c>
      <c r="D55" s="277">
        <f t="shared" si="1"/>
        <v>1208.0899999999999</v>
      </c>
      <c r="E55" s="277">
        <f t="shared" si="1"/>
        <v>410.82999999999993</v>
      </c>
      <c r="F55" s="277">
        <f t="shared" si="1"/>
        <v>1397.8099999999997</v>
      </c>
      <c r="G55" s="277">
        <f t="shared" si="1"/>
        <v>28098.050000000003</v>
      </c>
      <c r="H55" s="277">
        <f t="shared" si="1"/>
        <v>10775.900000000001</v>
      </c>
      <c r="I55" s="277">
        <f t="shared" si="1"/>
        <v>17322.150000000001</v>
      </c>
      <c r="J55" s="277">
        <f t="shared" si="1"/>
        <v>21221.73</v>
      </c>
      <c r="K55" s="277">
        <f t="shared" si="1"/>
        <v>314.08</v>
      </c>
      <c r="L55" s="277">
        <f t="shared" si="1"/>
        <v>1684.78</v>
      </c>
      <c r="M55" s="277">
        <f t="shared" si="1"/>
        <v>2097.8199999999997</v>
      </c>
      <c r="N55" s="277">
        <f t="shared" si="1"/>
        <v>13338.219999999998</v>
      </c>
      <c r="O55" s="277">
        <f t="shared" si="1"/>
        <v>81316.839999999982</v>
      </c>
      <c r="P55" s="278">
        <f>(O55-O56)/O56</f>
        <v>-1.2533971268625392E-2</v>
      </c>
      <c r="Q55" s="279">
        <f>O55/$O$84</f>
        <v>0.83977516449162093</v>
      </c>
      <c r="R55" s="280">
        <f>O55-O56</f>
        <v>-1032.1600000000326</v>
      </c>
      <c r="S55" s="195"/>
      <c r="T55" s="207"/>
    </row>
    <row r="56" spans="1:197" s="287" customFormat="1" ht="21.75" thickBot="1" x14ac:dyDescent="0.4">
      <c r="A56" s="281" t="s">
        <v>26</v>
      </c>
      <c r="B56" s="22">
        <f>SUM(B6,B8,B10,B12,B14,B18,B20,B22,B24,B26,B28,B30,B32,B34,B36,B38,B40,B42,B44,B46,B48,B50,B52,B54,B16)</f>
        <v>8646.1899999999987</v>
      </c>
      <c r="C56" s="22">
        <f t="shared" ref="C56:O56" si="2">SUM(C6,C8,C10,C12,C14,C18,C20,C22,C24,C26,C28,C30,C32,C34,C36,C38,C40,C42,C44,C46,C48,C50,C52,C54,C16)</f>
        <v>1873.0099999999998</v>
      </c>
      <c r="D56" s="22">
        <f t="shared" si="2"/>
        <v>1465.19</v>
      </c>
      <c r="E56" s="22">
        <f t="shared" si="2"/>
        <v>407.82000000000005</v>
      </c>
      <c r="F56" s="22">
        <f t="shared" si="2"/>
        <v>1320.7299999999998</v>
      </c>
      <c r="G56" s="22">
        <f t="shared" si="2"/>
        <v>32394.18</v>
      </c>
      <c r="H56" s="22">
        <f t="shared" si="2"/>
        <v>12503.980000000001</v>
      </c>
      <c r="I56" s="22">
        <f t="shared" si="2"/>
        <v>19890.2</v>
      </c>
      <c r="J56" s="22">
        <f t="shared" si="2"/>
        <v>19061.95</v>
      </c>
      <c r="K56" s="22">
        <f t="shared" si="2"/>
        <v>278.7</v>
      </c>
      <c r="L56" s="22">
        <f t="shared" si="2"/>
        <v>1530.9900000000002</v>
      </c>
      <c r="M56" s="22">
        <f t="shared" si="2"/>
        <v>2221.6299999999997</v>
      </c>
      <c r="N56" s="22">
        <f t="shared" si="2"/>
        <v>15021.620000000003</v>
      </c>
      <c r="O56" s="22">
        <f t="shared" si="2"/>
        <v>82349.000000000015</v>
      </c>
      <c r="P56" s="282"/>
      <c r="Q56" s="283"/>
      <c r="R56" s="284"/>
      <c r="S56" s="285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6"/>
      <c r="AM56" s="286"/>
      <c r="AN56" s="286"/>
      <c r="AO56" s="286"/>
      <c r="AP56" s="286"/>
      <c r="AQ56" s="286"/>
      <c r="AR56" s="286"/>
      <c r="AS56" s="286"/>
      <c r="AT56" s="286"/>
      <c r="AU56" s="286"/>
      <c r="AV56" s="286"/>
      <c r="AW56" s="286"/>
      <c r="AX56" s="286"/>
      <c r="AY56" s="286"/>
      <c r="AZ56" s="286"/>
      <c r="BA56" s="286"/>
      <c r="BB56" s="286"/>
      <c r="BC56" s="286"/>
      <c r="BD56" s="286"/>
      <c r="BE56" s="286"/>
      <c r="BF56" s="286"/>
      <c r="BG56" s="286"/>
      <c r="BH56" s="286"/>
      <c r="BI56" s="286"/>
      <c r="BJ56" s="286"/>
      <c r="BK56" s="286"/>
      <c r="BL56" s="286"/>
      <c r="BM56" s="286"/>
      <c r="BN56" s="286"/>
      <c r="BO56" s="286"/>
      <c r="BP56" s="286"/>
      <c r="BQ56" s="286"/>
      <c r="BR56" s="286"/>
      <c r="BS56" s="286"/>
      <c r="BT56" s="286"/>
      <c r="BU56" s="286"/>
      <c r="BV56" s="286"/>
      <c r="BW56" s="286"/>
      <c r="BX56" s="286"/>
      <c r="BY56" s="286"/>
      <c r="BZ56" s="286"/>
      <c r="CA56" s="286"/>
      <c r="CB56" s="286"/>
      <c r="CC56" s="286"/>
      <c r="CD56" s="286"/>
      <c r="CE56" s="286"/>
      <c r="CF56" s="286"/>
      <c r="CG56" s="286"/>
      <c r="CH56" s="286"/>
      <c r="CI56" s="286"/>
      <c r="CJ56" s="286"/>
      <c r="CK56" s="286"/>
      <c r="CL56" s="286"/>
      <c r="CM56" s="286"/>
      <c r="CN56" s="286"/>
      <c r="CO56" s="286"/>
      <c r="CP56" s="286"/>
      <c r="CQ56" s="286"/>
      <c r="CR56" s="286"/>
      <c r="CS56" s="286"/>
      <c r="CT56" s="286"/>
      <c r="CU56" s="286"/>
      <c r="CV56" s="286"/>
      <c r="CW56" s="286"/>
      <c r="CX56" s="286"/>
      <c r="CY56" s="286"/>
      <c r="CZ56" s="286"/>
      <c r="DA56" s="286"/>
      <c r="DB56" s="286"/>
      <c r="DC56" s="286"/>
      <c r="DD56" s="286"/>
      <c r="DE56" s="286"/>
      <c r="DF56" s="286"/>
      <c r="DG56" s="286"/>
      <c r="DH56" s="286"/>
      <c r="DI56" s="286"/>
      <c r="DJ56" s="286"/>
      <c r="DK56" s="286"/>
      <c r="DL56" s="286"/>
      <c r="DM56" s="286"/>
      <c r="DN56" s="286"/>
      <c r="DO56" s="286"/>
      <c r="DP56" s="286"/>
      <c r="DQ56" s="286"/>
      <c r="DR56" s="286"/>
      <c r="DS56" s="286"/>
      <c r="DT56" s="286"/>
      <c r="DU56" s="286"/>
      <c r="DV56" s="286"/>
      <c r="DW56" s="286"/>
      <c r="DX56" s="286"/>
      <c r="DY56" s="286"/>
      <c r="DZ56" s="286"/>
      <c r="EA56" s="286"/>
      <c r="EB56" s="286"/>
      <c r="EC56" s="286"/>
      <c r="ED56" s="286"/>
      <c r="EE56" s="286"/>
      <c r="EF56" s="286"/>
      <c r="EG56" s="286"/>
      <c r="EH56" s="286"/>
      <c r="EI56" s="286"/>
      <c r="EJ56" s="286"/>
      <c r="EK56" s="286"/>
      <c r="EL56" s="286"/>
      <c r="EM56" s="286"/>
      <c r="EN56" s="286"/>
      <c r="EO56" s="286"/>
      <c r="EP56" s="286"/>
      <c r="EQ56" s="286"/>
      <c r="ER56" s="286"/>
      <c r="ES56" s="286"/>
      <c r="ET56" s="286"/>
      <c r="EU56" s="286"/>
      <c r="EV56" s="286"/>
      <c r="EW56" s="286"/>
      <c r="EX56" s="286"/>
      <c r="EY56" s="286"/>
      <c r="EZ56" s="286"/>
      <c r="FA56" s="286"/>
      <c r="FB56" s="286"/>
      <c r="FC56" s="286"/>
      <c r="FD56" s="286"/>
      <c r="FE56" s="286"/>
      <c r="FF56" s="286"/>
      <c r="FG56" s="286"/>
      <c r="FH56" s="286"/>
      <c r="FI56" s="286"/>
      <c r="FJ56" s="286"/>
      <c r="FK56" s="286"/>
      <c r="FL56" s="286"/>
      <c r="FM56" s="286"/>
      <c r="FN56" s="286"/>
      <c r="FO56" s="286"/>
      <c r="FP56" s="286"/>
      <c r="FQ56" s="286"/>
      <c r="FR56" s="286"/>
      <c r="FS56" s="286"/>
      <c r="FT56" s="286"/>
      <c r="FU56" s="286"/>
      <c r="FV56" s="286"/>
      <c r="FW56" s="286"/>
      <c r="FX56" s="286"/>
      <c r="FY56" s="286"/>
      <c r="FZ56" s="286"/>
      <c r="GA56" s="286"/>
      <c r="GB56" s="286"/>
      <c r="GC56" s="286"/>
      <c r="GD56" s="286"/>
      <c r="GE56" s="286"/>
      <c r="GF56" s="286"/>
      <c r="GG56" s="286"/>
      <c r="GH56" s="286"/>
      <c r="GI56" s="286"/>
      <c r="GJ56" s="286"/>
      <c r="GK56" s="286"/>
      <c r="GL56" s="286"/>
      <c r="GM56" s="286"/>
      <c r="GN56" s="286"/>
      <c r="GO56" s="286"/>
    </row>
    <row r="57" spans="1:197" ht="21.75" thickBot="1" x14ac:dyDescent="0.4">
      <c r="A57" s="288" t="s">
        <v>27</v>
      </c>
      <c r="B57" s="289">
        <f>(B55-B56)/B56</f>
        <v>0.3353199501745856</v>
      </c>
      <c r="C57" s="289">
        <f t="shared" ref="C57:O57" si="3">(C55-C56)/C56</f>
        <v>-0.13565864570931266</v>
      </c>
      <c r="D57" s="289">
        <f t="shared" si="3"/>
        <v>-0.17547212306936311</v>
      </c>
      <c r="E57" s="289">
        <f t="shared" si="3"/>
        <v>7.3807071747336497E-3</v>
      </c>
      <c r="F57" s="289">
        <f t="shared" si="3"/>
        <v>5.8361663625419231E-2</v>
      </c>
      <c r="G57" s="289">
        <f t="shared" si="3"/>
        <v>-0.13262042749654404</v>
      </c>
      <c r="H57" s="289">
        <f t="shared" si="3"/>
        <v>-0.13820239635699991</v>
      </c>
      <c r="I57" s="289">
        <f t="shared" si="3"/>
        <v>-0.12911132115313065</v>
      </c>
      <c r="J57" s="289">
        <f t="shared" si="3"/>
        <v>0.11330320350226492</v>
      </c>
      <c r="K57" s="289">
        <f t="shared" si="3"/>
        <v>0.12694653749551488</v>
      </c>
      <c r="L57" s="289">
        <f t="shared" si="3"/>
        <v>0.10045134194214182</v>
      </c>
      <c r="M57" s="289">
        <f t="shared" si="3"/>
        <v>-5.5729351872273944E-2</v>
      </c>
      <c r="N57" s="289">
        <f t="shared" si="3"/>
        <v>-0.11206514343992224</v>
      </c>
      <c r="O57" s="289">
        <f t="shared" si="3"/>
        <v>-1.2533971268625392E-2</v>
      </c>
      <c r="P57" s="290"/>
      <c r="Q57" s="291"/>
      <c r="R57" s="280"/>
      <c r="S57" s="195"/>
    </row>
    <row r="58" spans="1:197" ht="21.75" thickBot="1" x14ac:dyDescent="0.4">
      <c r="A58" s="292" t="s">
        <v>31</v>
      </c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4"/>
      <c r="Q58" s="294"/>
      <c r="R58" s="280"/>
      <c r="S58" s="195"/>
    </row>
    <row r="59" spans="1:197" s="57" customFormat="1" ht="21.75" thickBot="1" x14ac:dyDescent="0.4">
      <c r="A59" s="144" t="s">
        <v>63</v>
      </c>
      <c r="B59" s="212">
        <v>0</v>
      </c>
      <c r="C59" s="212">
        <v>0</v>
      </c>
      <c r="D59" s="212">
        <v>0</v>
      </c>
      <c r="E59" s="212">
        <v>0</v>
      </c>
      <c r="F59" s="212">
        <v>0</v>
      </c>
      <c r="G59" s="212">
        <v>0</v>
      </c>
      <c r="H59" s="212">
        <v>0</v>
      </c>
      <c r="I59" s="212">
        <v>0</v>
      </c>
      <c r="J59" s="95">
        <v>507.54</v>
      </c>
      <c r="K59" s="212">
        <v>0</v>
      </c>
      <c r="L59" s="212">
        <v>0</v>
      </c>
      <c r="M59" s="212">
        <v>42.48</v>
      </c>
      <c r="N59" s="212">
        <v>0</v>
      </c>
      <c r="O59" s="54">
        <f t="shared" ref="O59:O72" si="4">B59+C59+F59+G59+J59+K59+L59+M59+N59</f>
        <v>550.02</v>
      </c>
      <c r="P59" s="295">
        <f>(O59-O60)/O60</f>
        <v>0.74687162548434216</v>
      </c>
      <c r="Q59" s="193">
        <f>O59/$O$84</f>
        <v>5.6801658300258771E-3</v>
      </c>
      <c r="R59" s="194">
        <f>O59-O60</f>
        <v>235.15999999999997</v>
      </c>
      <c r="S59" s="195"/>
    </row>
    <row r="60" spans="1:197" s="296" customFormat="1" ht="21.75" thickBot="1" x14ac:dyDescent="0.4">
      <c r="A60" s="79" t="s">
        <v>16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220">
        <v>266.72000000000003</v>
      </c>
      <c r="K60" s="45">
        <v>0</v>
      </c>
      <c r="L60" s="45">
        <v>0</v>
      </c>
      <c r="M60" s="45">
        <v>48.14</v>
      </c>
      <c r="N60" s="45">
        <v>0</v>
      </c>
      <c r="O60" s="21">
        <f t="shared" si="4"/>
        <v>314.86</v>
      </c>
      <c r="P60" s="198"/>
      <c r="Q60" s="199"/>
      <c r="R60" s="200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201"/>
      <c r="CA60" s="201"/>
      <c r="CB60" s="201"/>
      <c r="CC60" s="201"/>
      <c r="CD60" s="201"/>
      <c r="CE60" s="201"/>
      <c r="CF60" s="201"/>
      <c r="CG60" s="201"/>
      <c r="CH60" s="201"/>
      <c r="CI60" s="201"/>
      <c r="CJ60" s="201"/>
      <c r="CK60" s="201"/>
      <c r="CL60" s="201"/>
      <c r="CM60" s="201"/>
      <c r="CN60" s="201"/>
      <c r="CO60" s="201"/>
      <c r="CP60" s="201"/>
      <c r="CQ60" s="201"/>
      <c r="CR60" s="201"/>
      <c r="CS60" s="201"/>
      <c r="CT60" s="201"/>
      <c r="CU60" s="201"/>
      <c r="CV60" s="201"/>
      <c r="CW60" s="201"/>
      <c r="CX60" s="201"/>
      <c r="CY60" s="201"/>
      <c r="CZ60" s="201"/>
      <c r="DA60" s="201"/>
      <c r="DB60" s="201"/>
      <c r="DC60" s="201"/>
      <c r="DD60" s="201"/>
      <c r="DE60" s="201"/>
      <c r="DF60" s="201"/>
      <c r="DG60" s="201"/>
      <c r="DH60" s="202"/>
      <c r="DI60" s="203"/>
      <c r="DJ60" s="203"/>
      <c r="DK60" s="203"/>
      <c r="DL60" s="203"/>
      <c r="DM60" s="203"/>
      <c r="DN60" s="203"/>
      <c r="DO60" s="203"/>
      <c r="DP60" s="203"/>
      <c r="DQ60" s="203"/>
      <c r="DR60" s="203"/>
      <c r="DS60" s="203"/>
      <c r="DT60" s="203"/>
      <c r="DU60" s="203"/>
      <c r="DV60" s="203"/>
      <c r="DW60" s="203"/>
      <c r="DX60" s="203"/>
      <c r="DY60" s="203"/>
      <c r="DZ60" s="203"/>
      <c r="EA60" s="203"/>
      <c r="EB60" s="203"/>
      <c r="EC60" s="203"/>
      <c r="ED60" s="203"/>
      <c r="EE60" s="203"/>
      <c r="EF60" s="203"/>
      <c r="EG60" s="203"/>
      <c r="EH60" s="203"/>
      <c r="EI60" s="203"/>
      <c r="EJ60" s="203"/>
      <c r="EK60" s="203"/>
      <c r="EL60" s="203"/>
      <c r="EM60" s="203"/>
      <c r="EN60" s="203"/>
      <c r="EO60" s="203"/>
      <c r="EP60" s="203"/>
      <c r="EQ60" s="203"/>
      <c r="ER60" s="203"/>
      <c r="ES60" s="203"/>
      <c r="ET60" s="203"/>
      <c r="EU60" s="203"/>
      <c r="EV60" s="203"/>
      <c r="EW60" s="203"/>
      <c r="EX60" s="203"/>
      <c r="EY60" s="203"/>
      <c r="EZ60" s="203"/>
      <c r="FA60" s="203"/>
      <c r="FB60" s="203"/>
      <c r="FC60" s="203"/>
      <c r="FD60" s="203"/>
      <c r="FE60" s="203"/>
      <c r="FF60" s="203"/>
      <c r="FG60" s="203"/>
      <c r="FH60" s="203"/>
      <c r="FI60" s="203"/>
      <c r="FJ60" s="203"/>
      <c r="FK60" s="203"/>
      <c r="FL60" s="203"/>
      <c r="FM60" s="203"/>
      <c r="FN60" s="203"/>
      <c r="FO60" s="203"/>
      <c r="FP60" s="203"/>
      <c r="FQ60" s="203"/>
      <c r="FR60" s="203"/>
      <c r="FS60" s="203"/>
      <c r="FT60" s="203"/>
      <c r="FU60" s="203"/>
      <c r="FV60" s="203"/>
      <c r="FW60" s="203"/>
      <c r="FX60" s="203"/>
      <c r="FY60" s="203"/>
      <c r="FZ60" s="203"/>
      <c r="GA60" s="203"/>
      <c r="GB60" s="203"/>
      <c r="GC60" s="203"/>
      <c r="GD60" s="203"/>
      <c r="GE60" s="203"/>
      <c r="GF60" s="203"/>
      <c r="GG60" s="203"/>
      <c r="GH60" s="203"/>
      <c r="GI60" s="203"/>
      <c r="GJ60" s="203"/>
      <c r="GK60" s="203"/>
      <c r="GL60" s="203"/>
      <c r="GM60" s="203"/>
      <c r="GN60" s="203"/>
      <c r="GO60" s="203"/>
    </row>
    <row r="61" spans="1:197" s="57" customFormat="1" ht="21.75" thickBot="1" x14ac:dyDescent="0.4">
      <c r="A61" s="144" t="s">
        <v>80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100">
        <v>1060.97</v>
      </c>
      <c r="K61" s="47">
        <v>0</v>
      </c>
      <c r="L61" s="47">
        <v>0</v>
      </c>
      <c r="M61" s="47">
        <v>79.2</v>
      </c>
      <c r="N61" s="47">
        <v>0</v>
      </c>
      <c r="O61" s="54">
        <f t="shared" si="4"/>
        <v>1140.17</v>
      </c>
      <c r="P61" s="205">
        <f>(O61-O62)/O62</f>
        <v>3.3086650064679288E-3</v>
      </c>
      <c r="Q61" s="206">
        <f>O61/$O$84</f>
        <v>1.1774762143959502E-2</v>
      </c>
      <c r="R61" s="194">
        <f>O61-O62</f>
        <v>3.7600000000002183</v>
      </c>
      <c r="S61" s="195"/>
    </row>
    <row r="62" spans="1:197" s="203" customFormat="1" ht="21.75" thickBot="1" x14ac:dyDescent="0.4">
      <c r="A62" s="79" t="s">
        <v>16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116">
        <v>0</v>
      </c>
      <c r="J62" s="116">
        <v>1064.53</v>
      </c>
      <c r="K62" s="45">
        <v>0</v>
      </c>
      <c r="L62" s="45">
        <v>0</v>
      </c>
      <c r="M62" s="45">
        <v>71.88</v>
      </c>
      <c r="N62" s="45">
        <v>0</v>
      </c>
      <c r="O62" s="21">
        <f t="shared" si="4"/>
        <v>1136.4099999999999</v>
      </c>
      <c r="P62" s="198"/>
      <c r="Q62" s="199"/>
      <c r="R62" s="200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  <c r="CB62" s="201"/>
      <c r="CC62" s="201"/>
      <c r="CD62" s="201"/>
      <c r="CE62" s="201"/>
      <c r="CF62" s="201"/>
      <c r="CG62" s="201"/>
      <c r="CH62" s="201"/>
      <c r="CI62" s="201"/>
      <c r="CJ62" s="201"/>
      <c r="CK62" s="201"/>
      <c r="CL62" s="201"/>
      <c r="CM62" s="201"/>
      <c r="CN62" s="201"/>
      <c r="CO62" s="201"/>
      <c r="CP62" s="201"/>
      <c r="CQ62" s="201"/>
      <c r="CR62" s="201"/>
      <c r="CS62" s="201"/>
      <c r="CT62" s="201"/>
      <c r="CU62" s="201"/>
      <c r="CV62" s="201"/>
      <c r="CW62" s="201"/>
      <c r="CX62" s="201"/>
      <c r="CY62" s="201"/>
      <c r="CZ62" s="201"/>
      <c r="DA62" s="201"/>
      <c r="DB62" s="201"/>
      <c r="DC62" s="201"/>
      <c r="DD62" s="201"/>
      <c r="DE62" s="201"/>
      <c r="DF62" s="201"/>
      <c r="DG62" s="201"/>
      <c r="DH62" s="202"/>
    </row>
    <row r="63" spans="1:197" s="57" customFormat="1" ht="21.75" thickBot="1" x14ac:dyDescent="0.4">
      <c r="A63" s="144" t="s">
        <v>77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100">
        <v>1006.9</v>
      </c>
      <c r="K63" s="47">
        <v>0</v>
      </c>
      <c r="L63" s="47">
        <v>0</v>
      </c>
      <c r="M63" s="47">
        <v>25.15</v>
      </c>
      <c r="N63" s="47">
        <v>0</v>
      </c>
      <c r="O63" s="54">
        <f t="shared" si="4"/>
        <v>1032.05</v>
      </c>
      <c r="P63" s="205">
        <f>(O63-O64)/O64</f>
        <v>-2.8667965477972006E-2</v>
      </c>
      <c r="Q63" s="206">
        <f>O63/$O$84</f>
        <v>1.0658185420308728E-2</v>
      </c>
      <c r="R63" s="194">
        <f>O63-O64</f>
        <v>-30.460000000000036</v>
      </c>
      <c r="S63" s="195"/>
    </row>
    <row r="64" spans="1:197" s="203" customFormat="1" ht="21.75" thickBot="1" x14ac:dyDescent="0.4">
      <c r="A64" s="79" t="s">
        <v>16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116">
        <v>0</v>
      </c>
      <c r="J64" s="116">
        <v>973.7</v>
      </c>
      <c r="K64" s="45">
        <v>0</v>
      </c>
      <c r="L64" s="45">
        <v>0</v>
      </c>
      <c r="M64" s="45">
        <v>88.81</v>
      </c>
      <c r="N64" s="45">
        <v>0</v>
      </c>
      <c r="O64" s="21">
        <f t="shared" si="4"/>
        <v>1062.51</v>
      </c>
      <c r="P64" s="198"/>
      <c r="Q64" s="199"/>
      <c r="R64" s="200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  <c r="BR64" s="201"/>
      <c r="BS64" s="201"/>
      <c r="BT64" s="201"/>
      <c r="BU64" s="201"/>
      <c r="BV64" s="201"/>
      <c r="BW64" s="201"/>
      <c r="BX64" s="201"/>
      <c r="BY64" s="201"/>
      <c r="BZ64" s="201"/>
      <c r="CA64" s="201"/>
      <c r="CB64" s="201"/>
      <c r="CC64" s="201"/>
      <c r="CD64" s="201"/>
      <c r="CE64" s="201"/>
      <c r="CF64" s="201"/>
      <c r="CG64" s="201"/>
      <c r="CH64" s="201"/>
      <c r="CI64" s="201"/>
      <c r="CJ64" s="201"/>
      <c r="CK64" s="201"/>
      <c r="CL64" s="201"/>
      <c r="CM64" s="201"/>
      <c r="CN64" s="201"/>
      <c r="CO64" s="201"/>
      <c r="CP64" s="201"/>
      <c r="CQ64" s="201"/>
      <c r="CR64" s="201"/>
      <c r="CS64" s="201"/>
      <c r="CT64" s="201"/>
      <c r="CU64" s="201"/>
      <c r="CV64" s="201"/>
      <c r="CW64" s="201"/>
      <c r="CX64" s="201"/>
      <c r="CY64" s="201"/>
      <c r="CZ64" s="201"/>
      <c r="DA64" s="201"/>
      <c r="DB64" s="201"/>
      <c r="DC64" s="201"/>
      <c r="DD64" s="201"/>
      <c r="DE64" s="201"/>
      <c r="DF64" s="201"/>
      <c r="DG64" s="201"/>
      <c r="DH64" s="202"/>
    </row>
    <row r="65" spans="1:112" s="57" customFormat="1" ht="21.75" thickBot="1" x14ac:dyDescent="0.4">
      <c r="A65" s="25" t="s">
        <v>66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100">
        <v>325.98</v>
      </c>
      <c r="K65" s="47">
        <v>0</v>
      </c>
      <c r="L65" s="47">
        <v>0</v>
      </c>
      <c r="M65" s="47">
        <v>3.19</v>
      </c>
      <c r="N65" s="47">
        <v>0</v>
      </c>
      <c r="O65" s="54">
        <f t="shared" si="4"/>
        <v>329.17</v>
      </c>
      <c r="P65" s="205">
        <f>(O65-O66)/O66</f>
        <v>0.30163312111985446</v>
      </c>
      <c r="Q65" s="206">
        <f>O65/$O$84</f>
        <v>3.3994039967085161E-3</v>
      </c>
      <c r="R65" s="194">
        <f>O65-O66</f>
        <v>76.28</v>
      </c>
      <c r="S65" s="195"/>
    </row>
    <row r="66" spans="1:112" s="203" customFormat="1" ht="21.75" thickBot="1" x14ac:dyDescent="0.4">
      <c r="A66" s="79" t="s">
        <v>16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116">
        <v>0</v>
      </c>
      <c r="J66" s="116">
        <v>249.06</v>
      </c>
      <c r="K66" s="45">
        <v>0</v>
      </c>
      <c r="L66" s="45">
        <v>0</v>
      </c>
      <c r="M66" s="45">
        <v>3.83</v>
      </c>
      <c r="N66" s="45">
        <v>0</v>
      </c>
      <c r="O66" s="21">
        <f t="shared" si="4"/>
        <v>252.89000000000001</v>
      </c>
      <c r="P66" s="198"/>
      <c r="Q66" s="199"/>
      <c r="R66" s="200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201"/>
      <c r="BT66" s="201"/>
      <c r="BU66" s="201"/>
      <c r="BV66" s="201"/>
      <c r="BW66" s="201"/>
      <c r="BX66" s="201"/>
      <c r="BY66" s="201"/>
      <c r="BZ66" s="201"/>
      <c r="CA66" s="201"/>
      <c r="CB66" s="201"/>
      <c r="CC66" s="201"/>
      <c r="CD66" s="201"/>
      <c r="CE66" s="201"/>
      <c r="CF66" s="201"/>
      <c r="CG66" s="201"/>
      <c r="CH66" s="201"/>
      <c r="CI66" s="201"/>
      <c r="CJ66" s="201"/>
      <c r="CK66" s="201"/>
      <c r="CL66" s="201"/>
      <c r="CM66" s="201"/>
      <c r="CN66" s="201"/>
      <c r="CO66" s="201"/>
      <c r="CP66" s="201"/>
      <c r="CQ66" s="201"/>
      <c r="CR66" s="201"/>
      <c r="CS66" s="201"/>
      <c r="CT66" s="201"/>
      <c r="CU66" s="201"/>
      <c r="CV66" s="201"/>
      <c r="CW66" s="201"/>
      <c r="CX66" s="201"/>
      <c r="CY66" s="201"/>
      <c r="CZ66" s="201"/>
      <c r="DA66" s="201"/>
      <c r="DB66" s="201"/>
      <c r="DC66" s="201"/>
      <c r="DD66" s="201"/>
      <c r="DE66" s="201"/>
      <c r="DF66" s="201"/>
      <c r="DG66" s="201"/>
      <c r="DH66" s="202"/>
    </row>
    <row r="67" spans="1:112" s="201" customFormat="1" ht="21.75" thickBot="1" x14ac:dyDescent="0.4">
      <c r="A67" s="25" t="s">
        <v>32</v>
      </c>
      <c r="B67" s="83">
        <v>0</v>
      </c>
      <c r="C67" s="103">
        <v>0</v>
      </c>
      <c r="D67" s="83">
        <v>0</v>
      </c>
      <c r="E67" s="83">
        <v>0</v>
      </c>
      <c r="F67" s="103">
        <v>0</v>
      </c>
      <c r="G67" s="83">
        <v>0</v>
      </c>
      <c r="H67" s="103">
        <v>0</v>
      </c>
      <c r="I67" s="83">
        <v>0</v>
      </c>
      <c r="J67" s="297">
        <v>697.55</v>
      </c>
      <c r="K67" s="47">
        <v>0</v>
      </c>
      <c r="L67" s="47">
        <v>0</v>
      </c>
      <c r="M67" s="47">
        <v>21.72</v>
      </c>
      <c r="N67" s="47">
        <v>0</v>
      </c>
      <c r="O67" s="47">
        <f t="shared" si="4"/>
        <v>719.27</v>
      </c>
      <c r="P67" s="300">
        <f>(O67-O68)/O68</f>
        <v>0.35287589813038411</v>
      </c>
      <c r="Q67" s="206">
        <f>O67/$O$84</f>
        <v>7.4280442103245563E-3</v>
      </c>
      <c r="R67" s="194">
        <f>O67-O68</f>
        <v>187.61</v>
      </c>
    </row>
    <row r="68" spans="1:112" s="201" customFormat="1" ht="21.75" thickBot="1" x14ac:dyDescent="0.4">
      <c r="A68" s="79" t="s">
        <v>16</v>
      </c>
      <c r="B68" s="298">
        <v>0</v>
      </c>
      <c r="C68" s="299">
        <v>0</v>
      </c>
      <c r="D68" s="298">
        <v>0</v>
      </c>
      <c r="E68" s="114">
        <v>0</v>
      </c>
      <c r="F68" s="299">
        <v>0</v>
      </c>
      <c r="G68" s="298">
        <v>0</v>
      </c>
      <c r="H68" s="299">
        <v>0</v>
      </c>
      <c r="I68" s="114">
        <v>0</v>
      </c>
      <c r="J68" s="115">
        <v>505.54</v>
      </c>
      <c r="K68" s="45">
        <v>0</v>
      </c>
      <c r="L68" s="45">
        <v>0</v>
      </c>
      <c r="M68" s="45">
        <v>26.12</v>
      </c>
      <c r="N68" s="45">
        <v>0</v>
      </c>
      <c r="O68" s="45">
        <f t="shared" si="4"/>
        <v>531.66</v>
      </c>
      <c r="P68" s="301"/>
      <c r="Q68" s="302"/>
      <c r="R68" s="303"/>
    </row>
    <row r="69" spans="1:112" s="240" customFormat="1" ht="21.75" thickBot="1" x14ac:dyDescent="0.4">
      <c r="A69" s="25" t="s">
        <v>73</v>
      </c>
      <c r="B69" s="54">
        <v>0</v>
      </c>
      <c r="C69" s="54">
        <v>0</v>
      </c>
      <c r="D69" s="54">
        <v>0</v>
      </c>
      <c r="E69" s="43">
        <v>0</v>
      </c>
      <c r="F69" s="54">
        <v>0</v>
      </c>
      <c r="G69" s="54">
        <v>0</v>
      </c>
      <c r="H69" s="54">
        <v>0</v>
      </c>
      <c r="I69" s="43">
        <v>0</v>
      </c>
      <c r="J69" s="43">
        <v>-0.01</v>
      </c>
      <c r="K69" s="47">
        <v>0</v>
      </c>
      <c r="L69" s="47">
        <v>0</v>
      </c>
      <c r="M69" s="304">
        <v>0</v>
      </c>
      <c r="N69" s="304">
        <v>0</v>
      </c>
      <c r="O69" s="42">
        <f>B69+C69+F69+G69+J69+K69+L69+M69+N69</f>
        <v>-0.01</v>
      </c>
      <c r="P69" s="225">
        <f>(O69-O70)/O70</f>
        <v>-1.001628664495114</v>
      </c>
      <c r="Q69" s="305">
        <f>O69/$O$84</f>
        <v>-1.0327198701912434E-7</v>
      </c>
      <c r="R69" s="306">
        <f>O69-O70</f>
        <v>-6.1499999999999995</v>
      </c>
      <c r="S69" s="239"/>
    </row>
    <row r="70" spans="1:112" s="203" customFormat="1" ht="21.75" thickBot="1" x14ac:dyDescent="0.4">
      <c r="A70" s="79" t="s">
        <v>16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45">
        <v>0</v>
      </c>
      <c r="J70" s="45">
        <v>6.14</v>
      </c>
      <c r="K70" s="45">
        <v>0</v>
      </c>
      <c r="L70" s="45">
        <v>0</v>
      </c>
      <c r="M70" s="45">
        <v>0</v>
      </c>
      <c r="N70" s="45">
        <v>0</v>
      </c>
      <c r="O70" s="21">
        <f>B70+C70+F70+G70+J70+K70+L70+M70+N70</f>
        <v>6.14</v>
      </c>
      <c r="P70" s="198"/>
      <c r="Q70" s="199"/>
      <c r="R70" s="200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C70" s="201"/>
      <c r="CD70" s="201"/>
      <c r="CE70" s="201"/>
      <c r="CF70" s="201"/>
      <c r="CG70" s="201"/>
      <c r="CH70" s="201"/>
      <c r="CI70" s="201"/>
      <c r="CJ70" s="201"/>
      <c r="CK70" s="201"/>
      <c r="CL70" s="201"/>
      <c r="CM70" s="201"/>
      <c r="CN70" s="201"/>
      <c r="CO70" s="201"/>
      <c r="CP70" s="201"/>
      <c r="CQ70" s="201"/>
      <c r="CR70" s="201"/>
      <c r="CS70" s="201"/>
      <c r="CT70" s="201"/>
      <c r="CU70" s="201"/>
      <c r="CV70" s="201"/>
      <c r="CW70" s="201"/>
      <c r="CX70" s="201"/>
      <c r="CY70" s="201"/>
      <c r="CZ70" s="201"/>
      <c r="DA70" s="201"/>
      <c r="DB70" s="201"/>
      <c r="DC70" s="201"/>
      <c r="DD70" s="201"/>
      <c r="DE70" s="201"/>
      <c r="DF70" s="201"/>
      <c r="DG70" s="201"/>
      <c r="DH70" s="202"/>
    </row>
    <row r="71" spans="1:112" s="259" customFormat="1" ht="21.75" thickBot="1" x14ac:dyDescent="0.4">
      <c r="A71" s="25" t="s">
        <v>60</v>
      </c>
      <c r="B71" s="307">
        <v>0</v>
      </c>
      <c r="C71" s="53">
        <v>0</v>
      </c>
      <c r="D71" s="253">
        <v>0</v>
      </c>
      <c r="E71" s="253">
        <v>0</v>
      </c>
      <c r="F71" s="307">
        <v>0</v>
      </c>
      <c r="G71" s="53">
        <v>0</v>
      </c>
      <c r="H71" s="253">
        <v>0</v>
      </c>
      <c r="I71" s="253">
        <v>0</v>
      </c>
      <c r="J71" s="53">
        <v>3983.92</v>
      </c>
      <c r="K71" s="253">
        <v>0</v>
      </c>
      <c r="L71" s="253">
        <v>0</v>
      </c>
      <c r="M71" s="253">
        <v>57.78</v>
      </c>
      <c r="N71" s="253">
        <v>0</v>
      </c>
      <c r="O71" s="54">
        <f t="shared" si="4"/>
        <v>4041.7000000000003</v>
      </c>
      <c r="P71" s="308">
        <f>(O71-O72)/O72</f>
        <v>0.44623278848080628</v>
      </c>
      <c r="Q71" s="309">
        <f>O71/$O$84</f>
        <v>4.1739438993519486E-2</v>
      </c>
      <c r="R71" s="310">
        <f>O71-O72</f>
        <v>1247.0600000000004</v>
      </c>
    </row>
    <row r="72" spans="1:112" s="201" customFormat="1" ht="21.75" thickBot="1" x14ac:dyDescent="0.4">
      <c r="A72" s="79" t="s">
        <v>33</v>
      </c>
      <c r="B72" s="50">
        <v>0</v>
      </c>
      <c r="C72" s="116">
        <v>0</v>
      </c>
      <c r="D72" s="45">
        <v>0</v>
      </c>
      <c r="E72" s="252">
        <v>0</v>
      </c>
      <c r="F72" s="252">
        <v>0</v>
      </c>
      <c r="G72" s="116">
        <v>0</v>
      </c>
      <c r="H72" s="116">
        <v>0</v>
      </c>
      <c r="I72" s="50">
        <v>0</v>
      </c>
      <c r="J72" s="50">
        <v>2736.77</v>
      </c>
      <c r="K72" s="50">
        <v>0</v>
      </c>
      <c r="L72" s="220">
        <v>0</v>
      </c>
      <c r="M72" s="116">
        <v>57.87</v>
      </c>
      <c r="N72" s="116">
        <v>0</v>
      </c>
      <c r="O72" s="21">
        <f t="shared" si="4"/>
        <v>2794.64</v>
      </c>
      <c r="P72" s="301"/>
      <c r="Q72" s="302"/>
      <c r="R72" s="200"/>
    </row>
    <row r="73" spans="1:112" ht="21.75" thickBot="1" x14ac:dyDescent="0.4">
      <c r="A73" s="311" t="s">
        <v>34</v>
      </c>
      <c r="B73" s="312">
        <f t="shared" ref="B73:O73" si="5">SUM(B59,B61,B63,B65,B67,B69,B71)</f>
        <v>0</v>
      </c>
      <c r="C73" s="312">
        <f t="shared" si="5"/>
        <v>0</v>
      </c>
      <c r="D73" s="312">
        <f t="shared" si="5"/>
        <v>0</v>
      </c>
      <c r="E73" s="312">
        <f t="shared" si="5"/>
        <v>0</v>
      </c>
      <c r="F73" s="312">
        <f t="shared" si="5"/>
        <v>0</v>
      </c>
      <c r="G73" s="312">
        <f t="shared" si="5"/>
        <v>0</v>
      </c>
      <c r="H73" s="312">
        <f t="shared" si="5"/>
        <v>0</v>
      </c>
      <c r="I73" s="312">
        <f t="shared" si="5"/>
        <v>0</v>
      </c>
      <c r="J73" s="312">
        <f>SUM(J59,J61,J63,J65,J67,J69,J71)</f>
        <v>7582.8499999999995</v>
      </c>
      <c r="K73" s="312">
        <f t="shared" si="5"/>
        <v>0</v>
      </c>
      <c r="L73" s="312">
        <f t="shared" si="5"/>
        <v>0</v>
      </c>
      <c r="M73" s="312">
        <f t="shared" si="5"/>
        <v>229.52</v>
      </c>
      <c r="N73" s="312">
        <f t="shared" si="5"/>
        <v>0</v>
      </c>
      <c r="O73" s="312">
        <f t="shared" si="5"/>
        <v>7812.37</v>
      </c>
      <c r="P73" s="290">
        <f>(O73-O74)/O74</f>
        <v>0.28090327933091902</v>
      </c>
      <c r="Q73" s="291">
        <f>O73/$O$84</f>
        <v>8.0679897322859642E-2</v>
      </c>
      <c r="R73" s="30">
        <f>O73-O74</f>
        <v>1713.2600000000011</v>
      </c>
      <c r="S73" s="195"/>
    </row>
    <row r="74" spans="1:112" ht="21.75" thickBot="1" x14ac:dyDescent="0.4">
      <c r="A74" s="281" t="s">
        <v>26</v>
      </c>
      <c r="B74" s="247">
        <f t="shared" ref="B74:O74" si="6">SUM(B60,B62,B64,B66,B68,B70,B72)</f>
        <v>0</v>
      </c>
      <c r="C74" s="247">
        <f t="shared" si="6"/>
        <v>0</v>
      </c>
      <c r="D74" s="247">
        <f t="shared" si="6"/>
        <v>0</v>
      </c>
      <c r="E74" s="247">
        <f t="shared" si="6"/>
        <v>0</v>
      </c>
      <c r="F74" s="247">
        <f t="shared" si="6"/>
        <v>0</v>
      </c>
      <c r="G74" s="247">
        <f t="shared" si="6"/>
        <v>0</v>
      </c>
      <c r="H74" s="247">
        <f t="shared" si="6"/>
        <v>0</v>
      </c>
      <c r="I74" s="247">
        <f t="shared" si="6"/>
        <v>0</v>
      </c>
      <c r="J74" s="247">
        <f>SUM(J60,J62,J64,J66,J68,J70,J72)</f>
        <v>5802.4599999999991</v>
      </c>
      <c r="K74" s="247">
        <f t="shared" si="6"/>
        <v>0</v>
      </c>
      <c r="L74" s="247">
        <f t="shared" si="6"/>
        <v>0</v>
      </c>
      <c r="M74" s="247">
        <f t="shared" si="6"/>
        <v>296.64999999999998</v>
      </c>
      <c r="N74" s="247">
        <f t="shared" si="6"/>
        <v>0</v>
      </c>
      <c r="O74" s="247">
        <f t="shared" si="6"/>
        <v>6099.1099999999988</v>
      </c>
      <c r="P74" s="313"/>
      <c r="Q74" s="314"/>
      <c r="R74" s="315"/>
      <c r="S74" s="195"/>
    </row>
    <row r="75" spans="1:112" ht="21.75" thickBot="1" x14ac:dyDescent="0.4">
      <c r="A75" s="288" t="s">
        <v>27</v>
      </c>
      <c r="B75" s="312"/>
      <c r="C75" s="312"/>
      <c r="D75" s="312"/>
      <c r="E75" s="312"/>
      <c r="F75" s="312"/>
      <c r="G75" s="312"/>
      <c r="H75" s="312"/>
      <c r="I75" s="312"/>
      <c r="J75" s="316">
        <f>(J73-J74)/J74</f>
        <v>0.30683365331256063</v>
      </c>
      <c r="K75" s="289"/>
      <c r="L75" s="289"/>
      <c r="M75" s="317">
        <f>(M73-M74)/M74</f>
        <v>-0.2262936120006741</v>
      </c>
      <c r="N75" s="317"/>
      <c r="O75" s="317">
        <f>(O73-O74)/O74</f>
        <v>0.28090327933091902</v>
      </c>
      <c r="P75" s="290"/>
      <c r="Q75" s="291"/>
      <c r="R75" s="280"/>
      <c r="S75" s="195"/>
    </row>
    <row r="76" spans="1:112" ht="21.75" thickBot="1" x14ac:dyDescent="0.4">
      <c r="A76" s="318" t="s">
        <v>35</v>
      </c>
      <c r="B76" s="293"/>
      <c r="C76" s="293"/>
      <c r="D76" s="293"/>
      <c r="E76" s="293"/>
      <c r="F76" s="293"/>
      <c r="G76" s="293"/>
      <c r="H76" s="293"/>
      <c r="I76" s="293"/>
      <c r="J76" s="293"/>
      <c r="K76" s="293"/>
      <c r="L76" s="293"/>
      <c r="M76" s="293"/>
      <c r="N76" s="293"/>
      <c r="O76" s="293"/>
      <c r="P76" s="294"/>
      <c r="Q76" s="294"/>
      <c r="R76" s="280"/>
      <c r="S76" s="195"/>
    </row>
    <row r="77" spans="1:112" s="57" customFormat="1" ht="21.75" thickBot="1" x14ac:dyDescent="0.4">
      <c r="A77" s="319" t="s">
        <v>37</v>
      </c>
      <c r="B77" s="212">
        <v>0</v>
      </c>
      <c r="C77" s="212">
        <v>0</v>
      </c>
      <c r="D77" s="212">
        <v>0</v>
      </c>
      <c r="E77" s="212">
        <v>0</v>
      </c>
      <c r="F77" s="212">
        <v>0</v>
      </c>
      <c r="G77" s="212">
        <v>0</v>
      </c>
      <c r="H77" s="212">
        <v>0</v>
      </c>
      <c r="I77" s="212">
        <v>0</v>
      </c>
      <c r="J77" s="95">
        <v>0</v>
      </c>
      <c r="K77" s="212">
        <v>0</v>
      </c>
      <c r="L77" s="212">
        <v>0</v>
      </c>
      <c r="M77" s="212">
        <v>0</v>
      </c>
      <c r="N77" s="212">
        <v>7250.68</v>
      </c>
      <c r="O77" s="54">
        <f>B77+C77+D77+E77+F77+G77+H77+I77+J77+K77+L77+M77+N77</f>
        <v>7250.68</v>
      </c>
      <c r="P77" s="295">
        <f>(O77-O78)/O78</f>
        <v>0.10623767995654811</v>
      </c>
      <c r="Q77" s="193">
        <f>O77/$O$84</f>
        <v>7.4879213083982446E-2</v>
      </c>
      <c r="R77" s="194">
        <f>O77-O78</f>
        <v>696.32000000000062</v>
      </c>
      <c r="S77" s="195"/>
      <c r="T77" s="207"/>
    </row>
    <row r="78" spans="1:112" s="203" customFormat="1" ht="21.75" thickBot="1" x14ac:dyDescent="0.4">
      <c r="A78" s="296" t="s">
        <v>16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320">
        <v>0</v>
      </c>
      <c r="K78" s="45">
        <v>0</v>
      </c>
      <c r="L78" s="45">
        <v>0</v>
      </c>
      <c r="M78" s="45">
        <v>0</v>
      </c>
      <c r="N78" s="45">
        <v>6554.36</v>
      </c>
      <c r="O78" s="54">
        <f t="shared" ref="O78:O80" si="7">B78+C78+D78+E78+F78+G78+H78+I78+J78+K78+L78+M78+N78</f>
        <v>6554.36</v>
      </c>
      <c r="P78" s="321"/>
      <c r="Q78" s="322"/>
      <c r="R78" s="323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  <c r="BR78" s="201"/>
      <c r="BS78" s="201"/>
      <c r="BT78" s="201"/>
      <c r="BU78" s="201"/>
      <c r="BV78" s="201"/>
      <c r="BW78" s="201"/>
      <c r="BX78" s="201"/>
      <c r="BY78" s="201"/>
      <c r="BZ78" s="201"/>
      <c r="CA78" s="201"/>
      <c r="CB78" s="201"/>
      <c r="CC78" s="201"/>
      <c r="CD78" s="201"/>
      <c r="CE78" s="201"/>
      <c r="CF78" s="201"/>
      <c r="CG78" s="201"/>
      <c r="CH78" s="201"/>
      <c r="CI78" s="201"/>
      <c r="CJ78" s="201"/>
      <c r="CK78" s="201"/>
      <c r="CL78" s="201"/>
      <c r="CM78" s="201"/>
      <c r="CN78" s="201"/>
      <c r="CO78" s="201"/>
      <c r="CP78" s="201"/>
      <c r="CQ78" s="201"/>
      <c r="CR78" s="201"/>
      <c r="CS78" s="201"/>
      <c r="CT78" s="201"/>
      <c r="CU78" s="201"/>
      <c r="CV78" s="201"/>
      <c r="CW78" s="201"/>
      <c r="CX78" s="201"/>
      <c r="CY78" s="201"/>
      <c r="CZ78" s="201"/>
      <c r="DA78" s="201"/>
      <c r="DB78" s="201"/>
      <c r="DC78" s="201"/>
      <c r="DD78" s="201"/>
      <c r="DE78" s="201"/>
      <c r="DF78" s="201"/>
      <c r="DG78" s="201"/>
      <c r="DH78" s="202"/>
    </row>
    <row r="79" spans="1:112" s="57" customFormat="1" ht="21.75" thickBot="1" x14ac:dyDescent="0.4">
      <c r="A79" s="324" t="s">
        <v>36</v>
      </c>
      <c r="B79" s="128">
        <v>0</v>
      </c>
      <c r="C79" s="103">
        <v>0</v>
      </c>
      <c r="D79" s="103">
        <v>0</v>
      </c>
      <c r="E79" s="83">
        <v>0</v>
      </c>
      <c r="F79" s="103">
        <v>0</v>
      </c>
      <c r="G79" s="103">
        <v>0</v>
      </c>
      <c r="H79" s="83">
        <v>0</v>
      </c>
      <c r="I79" s="83">
        <v>0</v>
      </c>
      <c r="J79" s="125">
        <v>0</v>
      </c>
      <c r="K79" s="47">
        <v>0</v>
      </c>
      <c r="L79" s="47">
        <v>0</v>
      </c>
      <c r="M79" s="47">
        <v>0</v>
      </c>
      <c r="N79" s="47">
        <v>451.79</v>
      </c>
      <c r="O79" s="54">
        <f t="shared" si="7"/>
        <v>451.79</v>
      </c>
      <c r="P79" s="205">
        <f>(O79-O80)/O80</f>
        <v>-0.13962788749024013</v>
      </c>
      <c r="Q79" s="206">
        <f>O79/$O$84</f>
        <v>4.6657251015370192E-3</v>
      </c>
      <c r="R79" s="194">
        <f>O79-O80</f>
        <v>-73.319999999999993</v>
      </c>
      <c r="S79" s="195"/>
      <c r="T79" s="207"/>
    </row>
    <row r="80" spans="1:112" s="203" customFormat="1" ht="21.75" thickBot="1" x14ac:dyDescent="0.4">
      <c r="A80" s="296" t="s">
        <v>16</v>
      </c>
      <c r="B80" s="325">
        <v>0</v>
      </c>
      <c r="C80" s="325">
        <v>0</v>
      </c>
      <c r="D80" s="325">
        <v>0</v>
      </c>
      <c r="E80" s="326">
        <v>0</v>
      </c>
      <c r="F80" s="325">
        <v>0</v>
      </c>
      <c r="G80" s="325">
        <v>0</v>
      </c>
      <c r="H80" s="326">
        <v>0</v>
      </c>
      <c r="I80" s="326">
        <v>0</v>
      </c>
      <c r="J80" s="325">
        <v>0</v>
      </c>
      <c r="K80" s="45">
        <v>0</v>
      </c>
      <c r="L80" s="45">
        <v>0</v>
      </c>
      <c r="M80" s="45">
        <v>0</v>
      </c>
      <c r="N80" s="45">
        <v>525.11</v>
      </c>
      <c r="O80" s="54">
        <f t="shared" si="7"/>
        <v>525.11</v>
      </c>
      <c r="P80" s="321"/>
      <c r="Q80" s="322"/>
      <c r="R80" s="323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201"/>
      <c r="BW80" s="201"/>
      <c r="BX80" s="201"/>
      <c r="BY80" s="201"/>
      <c r="BZ80" s="201"/>
      <c r="CA80" s="201"/>
      <c r="CB80" s="201"/>
      <c r="CC80" s="201"/>
      <c r="CD80" s="201"/>
      <c r="CE80" s="201"/>
      <c r="CF80" s="201"/>
      <c r="CG80" s="201"/>
      <c r="CH80" s="201"/>
      <c r="CI80" s="201"/>
      <c r="CJ80" s="201"/>
      <c r="CK80" s="201"/>
      <c r="CL80" s="201"/>
      <c r="CM80" s="201"/>
      <c r="CN80" s="201"/>
      <c r="CO80" s="201"/>
      <c r="CP80" s="201"/>
      <c r="CQ80" s="201"/>
      <c r="CR80" s="201"/>
      <c r="CS80" s="201"/>
      <c r="CT80" s="201"/>
      <c r="CU80" s="201"/>
      <c r="CV80" s="201"/>
      <c r="CW80" s="201"/>
      <c r="CX80" s="201"/>
      <c r="CY80" s="201"/>
      <c r="CZ80" s="201"/>
      <c r="DA80" s="201"/>
      <c r="DB80" s="201"/>
      <c r="DC80" s="201"/>
      <c r="DD80" s="201"/>
      <c r="DE80" s="201"/>
      <c r="DF80" s="201"/>
      <c r="DG80" s="201"/>
      <c r="DH80" s="202"/>
    </row>
    <row r="81" spans="1:197" ht="21.75" thickBot="1" x14ac:dyDescent="0.4">
      <c r="A81" s="311" t="s">
        <v>38</v>
      </c>
      <c r="B81" s="312">
        <f>B77+B79</f>
        <v>0</v>
      </c>
      <c r="C81" s="312">
        <f t="shared" ref="C81:M81" si="8">C77+C79</f>
        <v>0</v>
      </c>
      <c r="D81" s="312">
        <f t="shared" si="8"/>
        <v>0</v>
      </c>
      <c r="E81" s="312">
        <f t="shared" si="8"/>
        <v>0</v>
      </c>
      <c r="F81" s="312">
        <f t="shared" si="8"/>
        <v>0</v>
      </c>
      <c r="G81" s="312">
        <f t="shared" si="8"/>
        <v>0</v>
      </c>
      <c r="H81" s="312">
        <f t="shared" si="8"/>
        <v>0</v>
      </c>
      <c r="I81" s="312">
        <f t="shared" si="8"/>
        <v>0</v>
      </c>
      <c r="J81" s="312">
        <f t="shared" si="8"/>
        <v>0</v>
      </c>
      <c r="K81" s="312">
        <f t="shared" si="8"/>
        <v>0</v>
      </c>
      <c r="L81" s="312">
        <f t="shared" si="8"/>
        <v>0</v>
      </c>
      <c r="M81" s="312">
        <f t="shared" si="8"/>
        <v>0</v>
      </c>
      <c r="N81" s="312">
        <f t="shared" ref="N81" si="9">N77+N79</f>
        <v>7702.47</v>
      </c>
      <c r="O81" s="312">
        <f t="shared" ref="O81" si="10">SUM(O77,O79)</f>
        <v>7702.47</v>
      </c>
      <c r="P81" s="290">
        <f>(O81-O82)/O82</f>
        <v>8.8000937923319256E-2</v>
      </c>
      <c r="Q81" s="291">
        <f>O81/$O$84</f>
        <v>7.954493818551947E-2</v>
      </c>
      <c r="R81" s="280">
        <f>O81-O82</f>
        <v>623.00000000000091</v>
      </c>
      <c r="S81" s="195"/>
    </row>
    <row r="82" spans="1:197" ht="21.75" thickBot="1" x14ac:dyDescent="0.4">
      <c r="A82" s="281" t="s">
        <v>26</v>
      </c>
      <c r="B82" s="247">
        <f>B78+B80</f>
        <v>0</v>
      </c>
      <c r="C82" s="247">
        <f t="shared" ref="C82:M82" si="11">C78+C80</f>
        <v>0</v>
      </c>
      <c r="D82" s="247">
        <f t="shared" si="11"/>
        <v>0</v>
      </c>
      <c r="E82" s="247">
        <f t="shared" si="11"/>
        <v>0</v>
      </c>
      <c r="F82" s="247">
        <f t="shared" si="11"/>
        <v>0</v>
      </c>
      <c r="G82" s="247">
        <f t="shared" si="11"/>
        <v>0</v>
      </c>
      <c r="H82" s="247">
        <f t="shared" si="11"/>
        <v>0</v>
      </c>
      <c r="I82" s="247">
        <f t="shared" si="11"/>
        <v>0</v>
      </c>
      <c r="J82" s="247">
        <f t="shared" si="11"/>
        <v>0</v>
      </c>
      <c r="K82" s="247">
        <f t="shared" si="11"/>
        <v>0</v>
      </c>
      <c r="L82" s="247">
        <f t="shared" si="11"/>
        <v>0</v>
      </c>
      <c r="M82" s="247">
        <f t="shared" si="11"/>
        <v>0</v>
      </c>
      <c r="N82" s="247">
        <f t="shared" ref="N82" si="12">N78+N80</f>
        <v>7079.4699999999993</v>
      </c>
      <c r="O82" s="247">
        <f>B82+C82+F82+G82+J82+K82+L82+M82+N82</f>
        <v>7079.4699999999993</v>
      </c>
      <c r="P82" s="313"/>
      <c r="Q82" s="314"/>
      <c r="R82" s="315"/>
      <c r="S82" s="195"/>
    </row>
    <row r="83" spans="1:197" ht="21.75" thickBot="1" x14ac:dyDescent="0.4">
      <c r="A83" s="288" t="s">
        <v>27</v>
      </c>
      <c r="B83" s="312"/>
      <c r="C83" s="312"/>
      <c r="D83" s="312"/>
      <c r="E83" s="312"/>
      <c r="F83" s="312"/>
      <c r="G83" s="312"/>
      <c r="H83" s="312"/>
      <c r="I83" s="312"/>
      <c r="J83" s="312"/>
      <c r="K83" s="312"/>
      <c r="L83" s="312"/>
      <c r="M83" s="312"/>
      <c r="N83" s="316">
        <f>(N81-N82)/N82</f>
        <v>8.8000937923319256E-2</v>
      </c>
      <c r="O83" s="317">
        <f>(O81-O82)/O82</f>
        <v>8.8000937923319256E-2</v>
      </c>
      <c r="P83" s="290"/>
      <c r="Q83" s="291"/>
      <c r="R83" s="280"/>
      <c r="S83" s="195"/>
    </row>
    <row r="84" spans="1:197" ht="21.75" thickBot="1" x14ac:dyDescent="0.4">
      <c r="A84" s="327" t="s">
        <v>39</v>
      </c>
      <c r="B84" s="328">
        <f>SUM(B55,B73,B81)</f>
        <v>11545.429999999998</v>
      </c>
      <c r="C84" s="328">
        <f t="shared" ref="C84:N84" si="13">SUM(C55,C73,C81)</f>
        <v>1618.92</v>
      </c>
      <c r="D84" s="328">
        <f t="shared" si="13"/>
        <v>1208.0899999999999</v>
      </c>
      <c r="E84" s="328">
        <f t="shared" si="13"/>
        <v>410.82999999999993</v>
      </c>
      <c r="F84" s="328">
        <f t="shared" si="13"/>
        <v>1397.8099999999997</v>
      </c>
      <c r="G84" s="328">
        <f t="shared" si="13"/>
        <v>28098.050000000003</v>
      </c>
      <c r="H84" s="328">
        <f t="shared" si="13"/>
        <v>10775.900000000001</v>
      </c>
      <c r="I84" s="328">
        <f t="shared" si="13"/>
        <v>17322.150000000001</v>
      </c>
      <c r="J84" s="328">
        <f t="shared" si="13"/>
        <v>28804.579999999998</v>
      </c>
      <c r="K84" s="328">
        <f t="shared" si="13"/>
        <v>314.08</v>
      </c>
      <c r="L84" s="328">
        <f t="shared" si="13"/>
        <v>1684.78</v>
      </c>
      <c r="M84" s="328">
        <f t="shared" si="13"/>
        <v>2327.3399999999997</v>
      </c>
      <c r="N84" s="328">
        <f t="shared" si="13"/>
        <v>21040.69</v>
      </c>
      <c r="O84" s="328">
        <f>SUM(O55,O73,O81)</f>
        <v>96831.679999999978</v>
      </c>
      <c r="P84" s="290">
        <f>(O84-O85)/O85</f>
        <v>1.3651554870331289E-2</v>
      </c>
      <c r="Q84" s="291">
        <f>O84/$O$84</f>
        <v>1</v>
      </c>
      <c r="R84" s="280">
        <f>O84-O85</f>
        <v>1304.0999999999622</v>
      </c>
      <c r="S84" s="195"/>
    </row>
    <row r="85" spans="1:197" x14ac:dyDescent="0.35">
      <c r="A85" s="329" t="s">
        <v>26</v>
      </c>
      <c r="B85" s="330">
        <f>SUM(B56,B74,B82)</f>
        <v>8646.1899999999987</v>
      </c>
      <c r="C85" s="330">
        <f t="shared" ref="C85:O85" si="14">SUM(C56,C74,C82)</f>
        <v>1873.0099999999998</v>
      </c>
      <c r="D85" s="330">
        <f t="shared" si="14"/>
        <v>1465.19</v>
      </c>
      <c r="E85" s="330">
        <f t="shared" si="14"/>
        <v>407.82000000000005</v>
      </c>
      <c r="F85" s="330">
        <f t="shared" si="14"/>
        <v>1320.7299999999998</v>
      </c>
      <c r="G85" s="330">
        <f t="shared" si="14"/>
        <v>32394.18</v>
      </c>
      <c r="H85" s="330">
        <f t="shared" si="14"/>
        <v>12503.980000000001</v>
      </c>
      <c r="I85" s="330">
        <f t="shared" si="14"/>
        <v>19890.2</v>
      </c>
      <c r="J85" s="330">
        <f t="shared" si="14"/>
        <v>24864.41</v>
      </c>
      <c r="K85" s="330">
        <f t="shared" si="14"/>
        <v>278.7</v>
      </c>
      <c r="L85" s="330">
        <f t="shared" si="14"/>
        <v>1530.9900000000002</v>
      </c>
      <c r="M85" s="330">
        <f t="shared" si="14"/>
        <v>2518.2799999999997</v>
      </c>
      <c r="N85" s="330">
        <f t="shared" si="14"/>
        <v>22101.090000000004</v>
      </c>
      <c r="O85" s="330">
        <f t="shared" si="14"/>
        <v>95527.580000000016</v>
      </c>
      <c r="P85" s="331"/>
      <c r="Q85" s="332"/>
      <c r="R85" s="333"/>
      <c r="S85" s="195"/>
    </row>
    <row r="86" spans="1:197" x14ac:dyDescent="0.35">
      <c r="A86" s="334" t="s">
        <v>27</v>
      </c>
      <c r="B86" s="161">
        <f t="shared" ref="B86:N86" si="15">(B84-B85)/B85</f>
        <v>0.3353199501745856</v>
      </c>
      <c r="C86" s="161">
        <f t="shared" si="15"/>
        <v>-0.13565864570931266</v>
      </c>
      <c r="D86" s="161">
        <f t="shared" si="15"/>
        <v>-0.17547212306936311</v>
      </c>
      <c r="E86" s="161">
        <f t="shared" si="15"/>
        <v>7.3807071747336497E-3</v>
      </c>
      <c r="F86" s="161">
        <f t="shared" si="15"/>
        <v>5.8361663625419231E-2</v>
      </c>
      <c r="G86" s="161">
        <f t="shared" si="15"/>
        <v>-0.13262042749654404</v>
      </c>
      <c r="H86" s="161">
        <f t="shared" si="15"/>
        <v>-0.13820239635699991</v>
      </c>
      <c r="I86" s="161">
        <f t="shared" si="15"/>
        <v>-0.12911132115313065</v>
      </c>
      <c r="J86" s="161">
        <f t="shared" si="15"/>
        <v>0.15846625759469049</v>
      </c>
      <c r="K86" s="161">
        <f t="shared" si="15"/>
        <v>0.12694653749551488</v>
      </c>
      <c r="L86" s="161">
        <f t="shared" si="15"/>
        <v>0.10045134194214182</v>
      </c>
      <c r="M86" s="161">
        <f t="shared" si="15"/>
        <v>-7.5821592515526504E-2</v>
      </c>
      <c r="N86" s="161">
        <f t="shared" si="15"/>
        <v>-4.7979534041081455E-2</v>
      </c>
      <c r="O86" s="335">
        <f>(O84-O85)/O85</f>
        <v>1.3651554870331289E-2</v>
      </c>
      <c r="P86" s="159"/>
      <c r="Q86" s="336"/>
      <c r="R86" s="159"/>
      <c r="S86" s="195"/>
    </row>
    <row r="87" spans="1:197" s="57" customFormat="1" x14ac:dyDescent="0.35">
      <c r="A87" s="337" t="s">
        <v>40</v>
      </c>
      <c r="B87" s="161">
        <f t="shared" ref="B87:O87" si="16">B84/$O$84</f>
        <v>0.11923194970902086</v>
      </c>
      <c r="C87" s="161">
        <f t="shared" si="16"/>
        <v>1.6718908522500079E-2</v>
      </c>
      <c r="D87" s="161">
        <f t="shared" si="16"/>
        <v>1.2476185479793392E-2</v>
      </c>
      <c r="E87" s="161">
        <f t="shared" si="16"/>
        <v>4.2427230427066849E-3</v>
      </c>
      <c r="F87" s="161">
        <f t="shared" si="16"/>
        <v>1.4435461617520217E-2</v>
      </c>
      <c r="G87" s="161">
        <f t="shared" si="16"/>
        <v>0.29017414548627068</v>
      </c>
      <c r="H87" s="161">
        <f t="shared" si="16"/>
        <v>0.11128486049193821</v>
      </c>
      <c r="I87" s="161">
        <f t="shared" si="16"/>
        <v>0.17888928499433249</v>
      </c>
      <c r="J87" s="161">
        <f t="shared" si="16"/>
        <v>0.29747062118513284</v>
      </c>
      <c r="K87" s="161">
        <f t="shared" si="16"/>
        <v>3.2435665682966574E-3</v>
      </c>
      <c r="L87" s="161">
        <f t="shared" si="16"/>
        <v>1.7399057829008031E-2</v>
      </c>
      <c r="M87" s="161">
        <f t="shared" si="16"/>
        <v>2.4034902626908883E-2</v>
      </c>
      <c r="N87" s="161">
        <f t="shared" si="16"/>
        <v>0.21729138645534193</v>
      </c>
      <c r="O87" s="161">
        <f t="shared" si="16"/>
        <v>1</v>
      </c>
      <c r="P87" s="159"/>
      <c r="Q87" s="336"/>
      <c r="R87" s="159"/>
      <c r="S87" s="195"/>
    </row>
    <row r="88" spans="1:197" s="57" customFormat="1" x14ac:dyDescent="0.35">
      <c r="A88" s="338" t="s">
        <v>41</v>
      </c>
      <c r="B88" s="339">
        <f t="shared" ref="B88:N88" si="17">B85/$O$85</f>
        <v>9.0509882067566216E-2</v>
      </c>
      <c r="C88" s="339">
        <f t="shared" si="17"/>
        <v>1.9607007735357677E-2</v>
      </c>
      <c r="D88" s="339">
        <f t="shared" si="17"/>
        <v>1.5337874151109028E-2</v>
      </c>
      <c r="E88" s="339">
        <f t="shared" si="17"/>
        <v>4.2691335842486534E-3</v>
      </c>
      <c r="F88" s="339">
        <f t="shared" si="17"/>
        <v>1.3825640720721698E-2</v>
      </c>
      <c r="G88" s="339">
        <f t="shared" si="17"/>
        <v>0.33910814028786235</v>
      </c>
      <c r="H88" s="339">
        <f t="shared" si="17"/>
        <v>0.13089392613107126</v>
      </c>
      <c r="I88" s="339">
        <f t="shared" si="17"/>
        <v>0.20821421415679114</v>
      </c>
      <c r="J88" s="339">
        <f t="shared" si="17"/>
        <v>0.26028514487648485</v>
      </c>
      <c r="K88" s="339">
        <f t="shared" si="17"/>
        <v>2.9174820507334104E-3</v>
      </c>
      <c r="L88" s="339">
        <f t="shared" si="17"/>
        <v>1.6026680462333496E-2</v>
      </c>
      <c r="M88" s="339">
        <f t="shared" si="17"/>
        <v>2.6361810903196746E-2</v>
      </c>
      <c r="N88" s="339">
        <f t="shared" si="17"/>
        <v>0.2313582108957434</v>
      </c>
      <c r="O88" s="340">
        <f>B88+C88+F88+G88+J88+L88+K88+M88+N88</f>
        <v>0.99999999999999978</v>
      </c>
      <c r="P88" s="333"/>
      <c r="Q88" s="341"/>
      <c r="R88" s="333"/>
      <c r="S88" s="195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406" t="s">
        <v>42</v>
      </c>
      <c r="B90" s="407"/>
      <c r="C90" s="407"/>
      <c r="D90" s="407"/>
      <c r="E90" s="407"/>
      <c r="F90" s="407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5" customFormat="1" ht="24.95" customHeight="1" x14ac:dyDescent="0.3">
      <c r="A91" s="406" t="s">
        <v>75</v>
      </c>
      <c r="B91" s="406"/>
      <c r="C91" s="406"/>
      <c r="D91" s="406"/>
      <c r="E91" s="406"/>
      <c r="F91" s="406"/>
    </row>
    <row r="92" spans="1:197" s="57" customFormat="1" x14ac:dyDescent="0.35">
      <c r="A92" s="406" t="s">
        <v>78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Portfolio-SEPT 20</vt:lpstr>
      <vt:lpstr>Miscellaneous portfolio-SEPT 20</vt:lpstr>
      <vt:lpstr>Segmentwise Report SEPT 2020</vt:lpstr>
      <vt:lpstr>'Miscellaneous portfolio-SEPT 20'!Print_Area</vt:lpstr>
      <vt:lpstr>'Health Portfolio-SEPT 20'!Print_Titles</vt:lpstr>
      <vt:lpstr>'Miscellaneous portfolio-SEPT 20'!Print_Titles</vt:lpstr>
      <vt:lpstr>'Segmentwise Report SEPT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Tejasvi</cp:lastModifiedBy>
  <cp:lastPrinted>2020-03-17T09:02:52Z</cp:lastPrinted>
  <dcterms:created xsi:type="dcterms:W3CDTF">2017-03-30T08:47:18Z</dcterms:created>
  <dcterms:modified xsi:type="dcterms:W3CDTF">2020-10-19T13:38:02Z</dcterms:modified>
</cp:coreProperties>
</file>