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JULY 20" sheetId="9" r:id="rId1"/>
    <sheet name="Miscellaneous portfolio-JULY 20" sheetId="10" r:id="rId2"/>
    <sheet name="Segmentwise Report JULY 2020" sheetId="11" r:id="rId3"/>
  </sheets>
  <definedNames>
    <definedName name="_xlnm.Print_Area" localSheetId="1">'Miscellaneous portfolio-JULY 20'!$A$1:$H$70</definedName>
    <definedName name="_xlnm.Print_Titles" localSheetId="0">'Health Portfolio-JULY 20'!$3:$3</definedName>
    <definedName name="_xlnm.Print_Titles" localSheetId="1">'Miscellaneous portfolio-JULY 20'!$4:$4</definedName>
    <definedName name="_xlnm.Print_Titles" localSheetId="2">'Segmentwise Report JULY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O13" i="11"/>
  <c r="O14" i="11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 s="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<sst xmlns="http://schemas.openxmlformats.org/spreadsheetml/2006/main" count="273" uniqueCount="84">
  <si>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</si>
  <si>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</si>
  <si>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</si>
  <si>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</si>
  <si>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</si>
  <si>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</si>
  <si>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</si>
  <si>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</si>
  <si>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</si>
  <si>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</si>
  <si>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</si>
  <si>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</si>
  <si>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</si>
  <si>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</si>
  <si>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</si>
  <si>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</si>
  <si>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</si>
  <si>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</si>
  <si>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</si>
  <si>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</si>
  <si>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</si>
  <si>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</si>
  <si>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</si>
  <si>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</si>
  <si>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</si>
  <si>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</si>
  <si>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</si>
  <si>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</si>
  <si>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</si>
  <si>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</si>
  <si>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</si>
  <si>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</si>
  <si>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</si>
  <si>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</si>
  <si>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</si>
  <si>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</si>
  <si>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</si>
  <si>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</si>
  <si>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</si>
  <si>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</si>
  <si>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</si>
  <si>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</si>
  <si>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</si>
  <si>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</si>
  <si>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</si>
  <si>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</si>
  <si>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</si>
  <si>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</si>
  <si>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</si>
  <si>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</si>
  <si>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</si>
  <si>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</si>
  <si>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</si>
  <si>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</si>
  <si>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</si>
  <si>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</si>
  <si>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</si>
  <si>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</si>
  <si>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</si>
  <si>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</si>
  <si>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</si>
  <si>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</si>
  <si>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</si>
  <si>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</si>
  <si>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</si>
  <si>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</si>
  <si>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</si>
  <si>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</si>
  <si>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</si>
  <si>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</si>
  <si>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</si>
  <si>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</si>
  <si>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</si>
  <si>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</si>
  <si>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</si>
  <si>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</si>
  <si>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</si>
  <si>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</si>
  <si>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</si>
  <si>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</si>
  <si>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 *</t>
  </si>
  <si>
    <t>Navi General*</t>
  </si>
  <si>
    <t>GROSS DIRECT PREMIUM INCOME UNDERWRITTEN BY NON-LIFE INSURERS WITHIN INDIA  (SEGMENT WISE) : UPTO THE MONTH JULY 2020 (PROVISIONAL &amp; UNAUDITED) IN FY 2020-21 (Rs. In Crs.)</t>
  </si>
  <si>
    <t>GROSS DIRECT PREMIUM INCOME UNDERWRITTEN BY NON-LIFE INSURERS WITHIN INDIA  (SEGMENT WISE) : UPTO THE MONTH JULY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</si>
</sst>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B3" sqref="B3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83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20.75</v>
      </c>
      <c r="D5" s="15">
        <v>0</v>
      </c>
      <c r="E5" s="15">
        <v>0.01</v>
      </c>
      <c r="F5" s="14">
        <f>B5+C5+D5+E5</f>
        <v>20.76</v>
      </c>
      <c r="G5" s="16">
        <f>(F5-F6)/F6</f>
        <v>-0.15368935996738683</v>
      </c>
      <c r="H5" s="17">
        <f>F5/$F$76</f>
        <v>1.1273112323857621E-3</v>
      </c>
      <c r="I5" s="18">
        <f>F5-F6</f>
        <v>-3.7699999999999996</v>
      </c>
    </row>
    <row r="6" spans="1:18" ht="24.95" customHeight="1" thickBot="1" x14ac:dyDescent="0.4">
      <c r="A6" s="19" t="s">
        <v>34</v>
      </c>
      <c r="B6" s="20">
        <v>0</v>
      </c>
      <c r="C6" s="21">
        <v>24.53</v>
      </c>
      <c r="D6" s="22">
        <v>0</v>
      </c>
      <c r="E6" s="21">
        <v>0</v>
      </c>
      <c r="F6" s="20">
        <f t="shared" ref="F6:F40" si="0">B6+C6+D6+E6</f>
        <v>24.53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234.37</v>
      </c>
      <c r="C7" s="26">
        <v>378.1</v>
      </c>
      <c r="D7" s="26">
        <v>-5.07</v>
      </c>
      <c r="E7" s="27">
        <v>5.28</v>
      </c>
      <c r="F7" s="28">
        <f>B7+C7+D7+E7</f>
        <v>612.67999999999995</v>
      </c>
      <c r="G7" s="29">
        <f>(F7-F8)/F8</f>
        <v>-0.256022925976297</v>
      </c>
      <c r="H7" s="29">
        <f>F7/$F$76</f>
        <v>3.326979989682604E-2</v>
      </c>
      <c r="I7" s="30">
        <f>F7-F8</f>
        <v>-210.84000000000015</v>
      </c>
    </row>
    <row r="8" spans="1:18" ht="24.95" customHeight="1" thickBot="1" x14ac:dyDescent="0.4">
      <c r="A8" s="31" t="s">
        <v>16</v>
      </c>
      <c r="B8" s="32">
        <v>189.07</v>
      </c>
      <c r="C8" s="32">
        <v>431.16</v>
      </c>
      <c r="D8" s="33">
        <v>153.09</v>
      </c>
      <c r="E8" s="34">
        <v>50.2</v>
      </c>
      <c r="F8" s="35">
        <f t="shared" si="0"/>
        <v>823.5200000000001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5.76</v>
      </c>
      <c r="C9" s="26">
        <v>139.53</v>
      </c>
      <c r="D9" s="39">
        <v>0</v>
      </c>
      <c r="E9" s="26">
        <v>0.3</v>
      </c>
      <c r="F9" s="40">
        <f t="shared" si="0"/>
        <v>145.59</v>
      </c>
      <c r="G9" s="29">
        <f t="shared" ref="G9:G41" si="1">(F9-F10)/F10</f>
        <v>2.9195532305952385E-2</v>
      </c>
      <c r="H9" s="29">
        <f>F9/$F$76</f>
        <v>7.9058401889712474E-3</v>
      </c>
      <c r="I9" s="30">
        <f>F9-F10</f>
        <v>4.1300000000000239</v>
      </c>
    </row>
    <row r="10" spans="1:18" ht="24.95" customHeight="1" thickBot="1" x14ac:dyDescent="0.4">
      <c r="A10" s="31" t="s">
        <v>16</v>
      </c>
      <c r="B10" s="32">
        <v>5.21</v>
      </c>
      <c r="C10" s="32">
        <v>90.89</v>
      </c>
      <c r="D10" s="41">
        <v>0</v>
      </c>
      <c r="E10" s="32">
        <v>45.36</v>
      </c>
      <c r="F10" s="21">
        <f t="shared" si="0"/>
        <v>141.45999999999998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82.58</v>
      </c>
      <c r="C11" s="43">
        <v>70.650000000000006</v>
      </c>
      <c r="D11" s="43">
        <v>0</v>
      </c>
      <c r="E11" s="43">
        <v>0.16</v>
      </c>
      <c r="F11" s="44">
        <f t="shared" si="0"/>
        <v>153.39000000000001</v>
      </c>
      <c r="G11" s="29">
        <f t="shared" si="1"/>
        <v>0.42529269652480961</v>
      </c>
      <c r="H11" s="29">
        <f>F11/$F$76</f>
        <v>8.3293964323531821E-3</v>
      </c>
      <c r="I11" s="30">
        <f>F11-F12</f>
        <v>45.77000000000001</v>
      </c>
    </row>
    <row r="12" spans="1:18" ht="24.95" customHeight="1" thickBot="1" x14ac:dyDescent="0.4">
      <c r="A12" s="31" t="s">
        <v>16</v>
      </c>
      <c r="B12" s="45">
        <v>80.34</v>
      </c>
      <c r="C12" s="45">
        <v>32.1</v>
      </c>
      <c r="D12" s="45">
        <v>-5.6</v>
      </c>
      <c r="E12" s="45">
        <v>0.78</v>
      </c>
      <c r="F12" s="21">
        <f t="shared" si="0"/>
        <v>107.62</v>
      </c>
      <c r="G12" s="46"/>
      <c r="H12" s="46"/>
      <c r="I12" s="38"/>
    </row>
    <row r="13" spans="1:18" ht="24.95" customHeight="1" thickBot="1" x14ac:dyDescent="0.4">
      <c r="A13" s="13" t="s">
        <v>81</v>
      </c>
      <c r="B13" s="47">
        <v>0.04</v>
      </c>
      <c r="C13" s="47">
        <v>2.16</v>
      </c>
      <c r="D13" s="47">
        <v>0</v>
      </c>
      <c r="E13" s="47">
        <v>0</v>
      </c>
      <c r="F13" s="40">
        <f t="shared" si="0"/>
        <v>2.2000000000000002</v>
      </c>
      <c r="G13" s="48">
        <f t="shared" si="1"/>
        <v>-0.75824175824175821</v>
      </c>
      <c r="H13" s="48">
        <f>F13/$F$76</f>
        <v>1.1946458146669926E-4</v>
      </c>
      <c r="I13" s="30">
        <f>F13-F14</f>
        <v>-6.8999999999999995</v>
      </c>
    </row>
    <row r="14" spans="1:18" ht="24.95" customHeight="1" thickBot="1" x14ac:dyDescent="0.4">
      <c r="A14" s="31" t="s">
        <v>16</v>
      </c>
      <c r="B14" s="49">
        <v>0.01</v>
      </c>
      <c r="C14" s="50">
        <v>9.09</v>
      </c>
      <c r="D14" s="49">
        <v>0</v>
      </c>
      <c r="E14" s="45">
        <v>0</v>
      </c>
      <c r="F14" s="21">
        <f t="shared" si="0"/>
        <v>9.1</v>
      </c>
      <c r="G14" s="51"/>
      <c r="H14" s="51"/>
      <c r="I14" s="38"/>
    </row>
    <row r="15" spans="1:18" s="57" customFormat="1" ht="24.95" customHeight="1" thickBot="1" x14ac:dyDescent="0.4">
      <c r="A15" s="25" t="s">
        <v>71</v>
      </c>
      <c r="B15" s="52">
        <v>6.92</v>
      </c>
      <c r="C15" s="53">
        <v>13.56</v>
      </c>
      <c r="D15" s="53">
        <v>0</v>
      </c>
      <c r="E15" s="53">
        <v>0</v>
      </c>
      <c r="F15" s="54">
        <f>B15+C15+D15+E15</f>
        <v>20.48</v>
      </c>
      <c r="G15" s="55">
        <f t="shared" ref="G15" si="2">(F15-F16)/F16</f>
        <v>0.31197950032030758</v>
      </c>
      <c r="H15" s="55">
        <f>F15/$F$76</f>
        <v>1.1121066492900003E-3</v>
      </c>
      <c r="I15" s="56">
        <f>F15-F16</f>
        <v>4.870000000000001</v>
      </c>
    </row>
    <row r="16" spans="1:18" ht="24.95" customHeight="1" thickBot="1" x14ac:dyDescent="0.4">
      <c r="A16" s="31" t="s">
        <v>16</v>
      </c>
      <c r="B16" s="58">
        <v>1.21</v>
      </c>
      <c r="C16" s="59">
        <v>14.4</v>
      </c>
      <c r="D16" s="60">
        <v>0</v>
      </c>
      <c r="E16" s="60">
        <v>0</v>
      </c>
      <c r="F16" s="21">
        <f>B16+C16+D16+E16</f>
        <v>15.61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42.87</v>
      </c>
      <c r="C17" s="63">
        <v>67.849999999999994</v>
      </c>
      <c r="D17" s="63">
        <v>0</v>
      </c>
      <c r="E17" s="64">
        <v>0.45</v>
      </c>
      <c r="F17" s="65">
        <f t="shared" si="0"/>
        <v>111.17</v>
      </c>
      <c r="G17" s="48">
        <f t="shared" si="1"/>
        <v>-1.4887018165706749E-2</v>
      </c>
      <c r="H17" s="29">
        <f>F17/$F$76</f>
        <v>6.0367625098422528E-3</v>
      </c>
      <c r="I17" s="30">
        <f>F17-F18</f>
        <v>-1.6800000000000068</v>
      </c>
    </row>
    <row r="18" spans="1:9" ht="24.95" customHeight="1" thickBot="1" x14ac:dyDescent="0.4">
      <c r="A18" s="31" t="s">
        <v>16</v>
      </c>
      <c r="B18" s="66">
        <v>21.5</v>
      </c>
      <c r="C18" s="67">
        <v>84.15</v>
      </c>
      <c r="D18" s="67">
        <v>0</v>
      </c>
      <c r="E18" s="68">
        <v>7.2</v>
      </c>
      <c r="F18" s="69">
        <f t="shared" si="0"/>
        <v>112.85000000000001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3.01</v>
      </c>
      <c r="C19" s="43">
        <v>109.58</v>
      </c>
      <c r="D19" s="43">
        <v>0</v>
      </c>
      <c r="E19" s="43">
        <v>0.06</v>
      </c>
      <c r="F19" s="40">
        <f t="shared" si="0"/>
        <v>112.65</v>
      </c>
      <c r="G19" s="29">
        <f t="shared" si="1"/>
        <v>10.895459345300951</v>
      </c>
      <c r="H19" s="29">
        <f>F19/$F$76</f>
        <v>6.1171295919198506E-3</v>
      </c>
      <c r="I19" s="30">
        <f>F19-F20</f>
        <v>103.18</v>
      </c>
    </row>
    <row r="20" spans="1:9" ht="24.95" customHeight="1" thickBot="1" x14ac:dyDescent="0.4">
      <c r="A20" s="31" t="s">
        <v>16</v>
      </c>
      <c r="B20" s="45">
        <v>0</v>
      </c>
      <c r="C20" s="45">
        <v>5.07</v>
      </c>
      <c r="D20" s="45">
        <v>0</v>
      </c>
      <c r="E20" s="45">
        <v>4.4000000000000004</v>
      </c>
      <c r="F20" s="21">
        <f t="shared" si="0"/>
        <v>9.4700000000000006</v>
      </c>
      <c r="G20" s="37"/>
      <c r="H20" s="37"/>
      <c r="I20" s="38"/>
    </row>
    <row r="21" spans="1:9" ht="24.95" customHeight="1" thickBot="1" x14ac:dyDescent="0.4">
      <c r="A21" s="25" t="s">
        <v>73</v>
      </c>
      <c r="B21" s="70">
        <v>229.69</v>
      </c>
      <c r="C21" s="70">
        <v>160.88</v>
      </c>
      <c r="D21" s="71">
        <v>0</v>
      </c>
      <c r="E21" s="72">
        <v>2.58</v>
      </c>
      <c r="F21" s="40">
        <f>B21+C21+D21+E21</f>
        <v>393.15</v>
      </c>
      <c r="G21" s="29">
        <f t="shared" si="1"/>
        <v>-2.1187073644375821E-2</v>
      </c>
      <c r="H21" s="29">
        <f>F21/$F$76</f>
        <v>2.1348863728924004E-2</v>
      </c>
      <c r="I21" s="30">
        <f>F21-F22</f>
        <v>-8.5099999999999909</v>
      </c>
    </row>
    <row r="22" spans="1:9" ht="24.95" customHeight="1" thickBot="1" x14ac:dyDescent="0.4">
      <c r="A22" s="31" t="s">
        <v>16</v>
      </c>
      <c r="B22" s="73">
        <v>191.99</v>
      </c>
      <c r="C22" s="73">
        <v>197.64</v>
      </c>
      <c r="D22" s="74">
        <v>0</v>
      </c>
      <c r="E22" s="73">
        <v>12.03</v>
      </c>
      <c r="F22" s="21">
        <f>B22+C22+D22+E22</f>
        <v>401.65999999999997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216.6</v>
      </c>
      <c r="C23" s="26">
        <v>759.37</v>
      </c>
      <c r="D23" s="26">
        <v>0</v>
      </c>
      <c r="E23" s="76">
        <v>7.14</v>
      </c>
      <c r="F23" s="65">
        <f t="shared" si="0"/>
        <v>983.11</v>
      </c>
      <c r="G23" s="29">
        <f t="shared" si="1"/>
        <v>-1.3120118854022415E-2</v>
      </c>
      <c r="H23" s="29">
        <f>F23/$F$76</f>
        <v>5.3384920311693951E-2</v>
      </c>
      <c r="I23" s="30">
        <f>F23-F24</f>
        <v>-13.07000000000005</v>
      </c>
    </row>
    <row r="24" spans="1:9" ht="24.95" customHeight="1" thickBot="1" x14ac:dyDescent="0.4">
      <c r="A24" s="31" t="s">
        <v>16</v>
      </c>
      <c r="B24" s="77">
        <v>166.13</v>
      </c>
      <c r="C24" s="77">
        <v>763.77</v>
      </c>
      <c r="D24" s="77">
        <v>-0.06</v>
      </c>
      <c r="E24" s="77">
        <v>66.34</v>
      </c>
      <c r="F24" s="21">
        <f t="shared" si="0"/>
        <v>996.18000000000006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59.78</v>
      </c>
      <c r="C25" s="26">
        <v>407.88</v>
      </c>
      <c r="D25" s="26">
        <v>25.74</v>
      </c>
      <c r="E25" s="26">
        <v>0.1</v>
      </c>
      <c r="F25" s="40">
        <f t="shared" si="0"/>
        <v>493.5</v>
      </c>
      <c r="G25" s="29">
        <f t="shared" si="1"/>
        <v>-3.2827045565898959E-2</v>
      </c>
      <c r="H25" s="29">
        <f>F25/$F$76</f>
        <v>2.6798077706280034E-2</v>
      </c>
      <c r="I25" s="30">
        <f>F25-F26</f>
        <v>-16.749999999999943</v>
      </c>
    </row>
    <row r="26" spans="1:9" ht="24.95" customHeight="1" thickBot="1" x14ac:dyDescent="0.4">
      <c r="A26" s="31" t="s">
        <v>16</v>
      </c>
      <c r="B26" s="32">
        <v>49.12</v>
      </c>
      <c r="C26" s="32">
        <v>448.33</v>
      </c>
      <c r="D26" s="32">
        <v>11.27</v>
      </c>
      <c r="E26" s="32">
        <v>1.53</v>
      </c>
      <c r="F26" s="21">
        <f t="shared" si="0"/>
        <v>510.24999999999994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29.59</v>
      </c>
      <c r="C27" s="78">
        <v>26.51</v>
      </c>
      <c r="D27" s="78">
        <v>0</v>
      </c>
      <c r="E27" s="78">
        <v>0</v>
      </c>
      <c r="F27" s="40">
        <f t="shared" si="0"/>
        <v>56.1</v>
      </c>
      <c r="G27" s="29">
        <f t="shared" si="1"/>
        <v>1.0878302940081879</v>
      </c>
      <c r="H27" s="29">
        <f>F27/$F$76</f>
        <v>3.0463468274008307E-3</v>
      </c>
      <c r="I27" s="30">
        <f>F27-F28</f>
        <v>29.230000000000004</v>
      </c>
    </row>
    <row r="28" spans="1:9" ht="24.95" customHeight="1" thickBot="1" x14ac:dyDescent="0.4">
      <c r="A28" s="79" t="s">
        <v>16</v>
      </c>
      <c r="B28" s="80">
        <v>10.49</v>
      </c>
      <c r="C28" s="41">
        <v>16.38</v>
      </c>
      <c r="D28" s="41">
        <v>0</v>
      </c>
      <c r="E28" s="81">
        <v>0</v>
      </c>
      <c r="F28" s="82">
        <f t="shared" si="0"/>
        <v>26.869999999999997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12.92</v>
      </c>
      <c r="C29" s="43">
        <v>85.34</v>
      </c>
      <c r="D29" s="43">
        <v>0</v>
      </c>
      <c r="E29" s="43">
        <v>1.9</v>
      </c>
      <c r="F29" s="40">
        <f t="shared" si="0"/>
        <v>100.16000000000001</v>
      </c>
      <c r="G29" s="29">
        <f t="shared" si="1"/>
        <v>-5.3129135942522124E-2</v>
      </c>
      <c r="H29" s="29">
        <f>F29/$F$76</f>
        <v>5.438896581683908E-3</v>
      </c>
      <c r="I29" s="30">
        <f>F29-F30</f>
        <v>-5.6199999999999903</v>
      </c>
    </row>
    <row r="30" spans="1:9" ht="24.95" customHeight="1" thickBot="1" x14ac:dyDescent="0.4">
      <c r="A30" s="31" t="s">
        <v>16</v>
      </c>
      <c r="B30" s="45">
        <v>9.0299999999999994</v>
      </c>
      <c r="C30" s="45">
        <v>92.41</v>
      </c>
      <c r="D30" s="45">
        <v>0</v>
      </c>
      <c r="E30" s="45">
        <v>4.34</v>
      </c>
      <c r="F30" s="21">
        <f t="shared" si="0"/>
        <v>105.78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12.78</v>
      </c>
      <c r="C31" s="83">
        <v>10.34</v>
      </c>
      <c r="D31" s="83">
        <v>0</v>
      </c>
      <c r="E31" s="83">
        <v>0</v>
      </c>
      <c r="F31" s="40">
        <f t="shared" si="0"/>
        <v>23.119999999999997</v>
      </c>
      <c r="G31" s="29">
        <f t="shared" si="1"/>
        <v>0.56321839080459757</v>
      </c>
      <c r="H31" s="29">
        <f>F31/$F$76</f>
        <v>1.2554641470500392E-3</v>
      </c>
      <c r="I31" s="30">
        <f>F31-F32</f>
        <v>8.3299999999999983</v>
      </c>
    </row>
    <row r="32" spans="1:9" ht="24.95" customHeight="1" thickBot="1" x14ac:dyDescent="0.4">
      <c r="A32" s="31" t="s">
        <v>16</v>
      </c>
      <c r="B32" s="84">
        <v>1.6</v>
      </c>
      <c r="C32" s="85">
        <v>13.19</v>
      </c>
      <c r="D32" s="85">
        <v>0</v>
      </c>
      <c r="E32" s="86">
        <v>0</v>
      </c>
      <c r="F32" s="82">
        <f t="shared" si="0"/>
        <v>14.79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574.63</v>
      </c>
      <c r="C33" s="88">
        <v>872.28</v>
      </c>
      <c r="D33" s="89">
        <v>59.57</v>
      </c>
      <c r="E33" s="90">
        <v>0.28000000000000003</v>
      </c>
      <c r="F33" s="40">
        <f t="shared" si="0"/>
        <v>1506.7599999999998</v>
      </c>
      <c r="G33" s="29">
        <f t="shared" si="1"/>
        <v>-0.20187301032380414</v>
      </c>
      <c r="H33" s="48">
        <f>F33/$F$76</f>
        <v>8.1820205804892604E-2</v>
      </c>
      <c r="I33" s="30">
        <f>F33-F34</f>
        <v>-381.11000000000013</v>
      </c>
    </row>
    <row r="34" spans="1:35" ht="24.95" customHeight="1" thickBot="1" x14ac:dyDescent="0.4">
      <c r="A34" s="31" t="s">
        <v>16</v>
      </c>
      <c r="B34" s="91">
        <v>535.5</v>
      </c>
      <c r="C34" s="92">
        <v>875.99</v>
      </c>
      <c r="D34" s="93">
        <v>474.33</v>
      </c>
      <c r="E34" s="93">
        <v>2.0499999999999998</v>
      </c>
      <c r="F34" s="94">
        <f t="shared" si="0"/>
        <v>1887.87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796.9</v>
      </c>
      <c r="C35" s="95">
        <v>3201.56</v>
      </c>
      <c r="D35" s="95">
        <v>0</v>
      </c>
      <c r="E35" s="96">
        <v>1</v>
      </c>
      <c r="F35" s="40">
        <f t="shared" si="0"/>
        <v>3999.46</v>
      </c>
      <c r="G35" s="97">
        <f t="shared" si="1"/>
        <v>0.1280288137457587</v>
      </c>
      <c r="H35" s="98">
        <f>F35/$F$76</f>
        <v>0.21717900681491134</v>
      </c>
      <c r="I35" s="99">
        <f>F35-F36</f>
        <v>453.92999999999984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723.37</v>
      </c>
      <c r="C36" s="50">
        <v>2474.5100000000002</v>
      </c>
      <c r="D36" s="50">
        <v>341.96</v>
      </c>
      <c r="E36" s="50">
        <v>5.69</v>
      </c>
      <c r="F36" s="21">
        <f t="shared" si="0"/>
        <v>3545.53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546.24</v>
      </c>
      <c r="C37" s="100">
        <v>895.1</v>
      </c>
      <c r="D37" s="100">
        <v>1.54</v>
      </c>
      <c r="E37" s="100">
        <v>0.64</v>
      </c>
      <c r="F37" s="40">
        <f t="shared" si="0"/>
        <v>1443.5200000000002</v>
      </c>
      <c r="G37" s="97">
        <f t="shared" si="1"/>
        <v>0.12735366472724446</v>
      </c>
      <c r="H37" s="101">
        <f>F37/$F$76</f>
        <v>7.8386142108549869E-2</v>
      </c>
      <c r="I37" s="56">
        <f>F37-F38</f>
        <v>163.07000000000016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485.05</v>
      </c>
      <c r="C38" s="50">
        <v>788.99</v>
      </c>
      <c r="D38" s="50">
        <v>3.76</v>
      </c>
      <c r="E38" s="50">
        <v>2.65</v>
      </c>
      <c r="F38" s="21">
        <f t="shared" si="0"/>
        <v>1280.45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0.37</v>
      </c>
      <c r="C39" s="103">
        <v>0</v>
      </c>
      <c r="D39" s="103">
        <v>0</v>
      </c>
      <c r="E39" s="104">
        <v>0</v>
      </c>
      <c r="F39" s="65">
        <f t="shared" si="0"/>
        <v>0.37</v>
      </c>
      <c r="G39" s="29">
        <f t="shared" si="1"/>
        <v>4.2857142857142856</v>
      </c>
      <c r="H39" s="29">
        <f>F39/$F$76</f>
        <v>2.0091770519399418E-5</v>
      </c>
      <c r="I39" s="30">
        <f>F39-F40</f>
        <v>0.3</v>
      </c>
    </row>
    <row r="40" spans="1:35" ht="24.95" customHeight="1" thickBot="1" x14ac:dyDescent="0.4">
      <c r="A40" s="31" t="s">
        <v>16</v>
      </c>
      <c r="B40" s="105">
        <v>7.0000000000000007E-2</v>
      </c>
      <c r="C40" s="106">
        <v>0</v>
      </c>
      <c r="D40" s="106">
        <v>0</v>
      </c>
      <c r="E40" s="107">
        <v>0</v>
      </c>
      <c r="F40" s="21">
        <f t="shared" si="0"/>
        <v>7.0000000000000007E-2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47.11</v>
      </c>
      <c r="C41" s="109">
        <v>293.17</v>
      </c>
      <c r="D41" s="109">
        <v>175.05</v>
      </c>
      <c r="E41" s="110">
        <v>3.98</v>
      </c>
      <c r="F41" s="40">
        <f>B41+C41+D41+E41</f>
        <v>519.31000000000006</v>
      </c>
      <c r="G41" s="29">
        <f t="shared" si="1"/>
        <v>-0.18620030401328858</v>
      </c>
      <c r="H41" s="29">
        <f>F41/$F$76</f>
        <v>2.8199614455214361E-2</v>
      </c>
      <c r="I41" s="30">
        <f>F41-F42</f>
        <v>-118.81999999999982</v>
      </c>
    </row>
    <row r="42" spans="1:35" ht="24.95" customHeight="1" thickBot="1" x14ac:dyDescent="0.4">
      <c r="A42" s="31" t="s">
        <v>16</v>
      </c>
      <c r="B42" s="105">
        <v>26.78</v>
      </c>
      <c r="C42" s="106">
        <v>326.08999999999997</v>
      </c>
      <c r="D42" s="106">
        <v>261.95999999999998</v>
      </c>
      <c r="E42" s="111">
        <v>23.3</v>
      </c>
      <c r="F42" s="20">
        <f>B42+C42+D42+E42</f>
        <v>638.12999999999988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64.56</v>
      </c>
      <c r="C43" s="109">
        <v>54.63</v>
      </c>
      <c r="D43" s="109">
        <v>0</v>
      </c>
      <c r="E43" s="110">
        <v>0.17</v>
      </c>
      <c r="F43" s="28">
        <f>B43+C43+D43+E43</f>
        <v>119.36</v>
      </c>
      <c r="G43" s="97">
        <f t="shared" ref="G43" si="3">(F43-F44)/F44</f>
        <v>-0.12125450931311188</v>
      </c>
      <c r="H43" s="112">
        <f>F43/$F$76</f>
        <v>6.4814965653932832E-3</v>
      </c>
      <c r="I43" s="56">
        <f>F43-F44</f>
        <v>-16.469999999999985</v>
      </c>
    </row>
    <row r="44" spans="1:35" ht="24.95" customHeight="1" thickBot="1" x14ac:dyDescent="0.4">
      <c r="A44" s="79" t="s">
        <v>16</v>
      </c>
      <c r="B44" s="113">
        <v>70.88</v>
      </c>
      <c r="C44" s="114">
        <v>63.47</v>
      </c>
      <c r="D44" s="114">
        <v>0</v>
      </c>
      <c r="E44" s="115">
        <v>1.48</v>
      </c>
      <c r="F44" s="116">
        <f>B44+C44+D44+E44</f>
        <v>135.82999999999998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87.34</v>
      </c>
      <c r="C45" s="109">
        <v>287.52</v>
      </c>
      <c r="D45" s="109">
        <v>0</v>
      </c>
      <c r="E45" s="110">
        <v>0.05</v>
      </c>
      <c r="F45" s="40">
        <f t="shared" ref="F45:F54" si="4">B45+C45+D45+E45</f>
        <v>374.91</v>
      </c>
      <c r="G45" s="97">
        <f t="shared" ref="G45" si="5">(F45-F46)/F46</f>
        <v>0.63573298429319369</v>
      </c>
      <c r="H45" s="97">
        <f>F45/$F$76</f>
        <v>2.03583937444001E-2</v>
      </c>
      <c r="I45" s="56">
        <f>F45-F46</f>
        <v>145.71</v>
      </c>
      <c r="J45" s="120"/>
    </row>
    <row r="46" spans="1:35" ht="24.95" customHeight="1" thickBot="1" x14ac:dyDescent="0.4">
      <c r="A46" s="31" t="s">
        <v>16</v>
      </c>
      <c r="B46" s="121">
        <v>76.7</v>
      </c>
      <c r="C46" s="114">
        <v>151.97999999999999</v>
      </c>
      <c r="D46" s="114">
        <v>0</v>
      </c>
      <c r="E46" s="111">
        <v>0.52</v>
      </c>
      <c r="F46" s="21">
        <f t="shared" si="4"/>
        <v>229.20000000000002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0.16</v>
      </c>
      <c r="C47" s="109">
        <v>0</v>
      </c>
      <c r="D47" s="109">
        <v>0</v>
      </c>
      <c r="E47" s="119">
        <v>0.01</v>
      </c>
      <c r="F47" s="123">
        <f t="shared" si="4"/>
        <v>0.17</v>
      </c>
      <c r="G47" s="97">
        <f t="shared" ref="G47" si="6">(F47-F48)/F48</f>
        <v>-0.29166666666666669</v>
      </c>
      <c r="H47" s="97">
        <f>F47/$F$76</f>
        <v>9.2313540224267612E-6</v>
      </c>
      <c r="I47" s="56">
        <f>F47-F48</f>
        <v>-7.0000000000000007E-2</v>
      </c>
    </row>
    <row r="48" spans="1:35" ht="24.95" customHeight="1" thickBot="1" x14ac:dyDescent="0.4">
      <c r="A48" s="31" t="s">
        <v>16</v>
      </c>
      <c r="B48" s="121">
        <v>0.04</v>
      </c>
      <c r="C48" s="106">
        <v>0</v>
      </c>
      <c r="D48" s="106">
        <v>0</v>
      </c>
      <c r="E48" s="111">
        <v>0.2</v>
      </c>
      <c r="F48" s="20">
        <f t="shared" si="4"/>
        <v>0.24000000000000002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93.42</v>
      </c>
      <c r="C49" s="109">
        <v>215.91</v>
      </c>
      <c r="D49" s="109">
        <v>0</v>
      </c>
      <c r="E49" s="125">
        <v>22.53</v>
      </c>
      <c r="F49" s="28">
        <f t="shared" si="4"/>
        <v>331.86</v>
      </c>
      <c r="G49" s="126">
        <f t="shared" ref="G49" si="7">(F49-F50)/F50</f>
        <v>-5.7376583536896932E-2</v>
      </c>
      <c r="H49" s="101">
        <f>F49/$F$76</f>
        <v>1.8020689093426735E-2</v>
      </c>
      <c r="I49" s="56">
        <f>F49-F50</f>
        <v>-20.199999999999932</v>
      </c>
    </row>
    <row r="50" spans="1:9" ht="24.95" customHeight="1" thickBot="1" x14ac:dyDescent="0.4">
      <c r="A50" s="31" t="s">
        <v>16</v>
      </c>
      <c r="B50" s="127">
        <v>48.8</v>
      </c>
      <c r="C50" s="127">
        <v>223.17</v>
      </c>
      <c r="D50" s="127">
        <v>0</v>
      </c>
      <c r="E50" s="127">
        <v>80.09</v>
      </c>
      <c r="F50" s="20">
        <f t="shared" si="4"/>
        <v>352.05999999999995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414.03</v>
      </c>
      <c r="C51" s="103">
        <v>1067.21</v>
      </c>
      <c r="D51" s="103">
        <v>625.78</v>
      </c>
      <c r="E51" s="125">
        <v>0.31</v>
      </c>
      <c r="F51" s="28">
        <f t="shared" si="4"/>
        <v>2107.33</v>
      </c>
      <c r="G51" s="97">
        <f t="shared" ref="G51" si="8">(F51-F52)/F52</f>
        <v>0.37385584269955935</v>
      </c>
      <c r="H51" s="101">
        <f>F51/$F$76</f>
        <v>0.11443240748282696</v>
      </c>
      <c r="I51" s="56">
        <f>F51-F52</f>
        <v>573.45000000000005</v>
      </c>
    </row>
    <row r="52" spans="1:9" ht="24.95" customHeight="1" thickBot="1" x14ac:dyDescent="0.4">
      <c r="A52" s="31" t="s">
        <v>16</v>
      </c>
      <c r="B52" s="129">
        <v>347.08</v>
      </c>
      <c r="C52" s="130">
        <v>1105.3399999999999</v>
      </c>
      <c r="D52" s="130">
        <v>77.540000000000006</v>
      </c>
      <c r="E52" s="131">
        <v>3.92</v>
      </c>
      <c r="F52" s="20">
        <f t="shared" si="4"/>
        <v>1533.8799999999999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34.6</v>
      </c>
      <c r="C53" s="83">
        <v>68.77</v>
      </c>
      <c r="D53" s="103">
        <v>0</v>
      </c>
      <c r="E53" s="125">
        <v>0.01</v>
      </c>
      <c r="F53" s="28">
        <f t="shared" si="4"/>
        <v>103.38000000000001</v>
      </c>
      <c r="G53" s="97">
        <f t="shared" ref="G53" si="9">(F53-F54)/F54</f>
        <v>0.66553890768487212</v>
      </c>
      <c r="H53" s="101">
        <f>F53/$F$76</f>
        <v>5.6137492872851682E-3</v>
      </c>
      <c r="I53" s="56">
        <f>F53-F54</f>
        <v>41.310000000000009</v>
      </c>
    </row>
    <row r="54" spans="1:9" ht="24.95" customHeight="1" thickBot="1" x14ac:dyDescent="0.4">
      <c r="A54" s="31" t="s">
        <v>16</v>
      </c>
      <c r="B54" s="127">
        <v>31.24</v>
      </c>
      <c r="C54" s="114">
        <v>30.71</v>
      </c>
      <c r="D54" s="127">
        <v>0</v>
      </c>
      <c r="E54" s="127">
        <v>0.12</v>
      </c>
      <c r="F54" s="20">
        <f t="shared" si="4"/>
        <v>62.07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3596.27</v>
      </c>
      <c r="C55" s="133">
        <f t="shared" ref="C55:F55" si="10">SUM(C5,C7,C9,C11,C13,C15,C17,C19,C21,C23,C25,C27,C29,C31,C33,C35,C37,C39,C41,C43,C45,C47,C49,C51,C53)</f>
        <v>9208.6500000000015</v>
      </c>
      <c r="D55" s="133">
        <f t="shared" si="10"/>
        <v>882.61</v>
      </c>
      <c r="E55" s="133">
        <f t="shared" si="10"/>
        <v>46.960000000000008</v>
      </c>
      <c r="F55" s="133">
        <f t="shared" si="10"/>
        <v>13734.49</v>
      </c>
      <c r="G55" s="134">
        <f>(F55-F56)/F56</f>
        <v>5.9349696336758545E-2</v>
      </c>
      <c r="H55" s="135">
        <f>F55/$F$76</f>
        <v>0.74581140886753006</v>
      </c>
      <c r="I55" s="30">
        <f>F55-F56</f>
        <v>769.47000000000116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3071.2100000000005</v>
      </c>
      <c r="C56" s="137">
        <f t="shared" ref="C56:F56" si="11">SUM(C6,C8,C10,C12,C14,C16,C18,C20,C22,C24,C26,C28,C30,C32,C34,C36,C38,C40,C42,C44,C46,C48,C50,C52,C54)</f>
        <v>8263.3599999999988</v>
      </c>
      <c r="D56" s="137">
        <f t="shared" si="11"/>
        <v>1318.25</v>
      </c>
      <c r="E56" s="137">
        <f t="shared" si="11"/>
        <v>312.20000000000005</v>
      </c>
      <c r="F56" s="137">
        <f t="shared" si="11"/>
        <v>12965.019999999999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0.17096193357015618</v>
      </c>
      <c r="C57" s="141">
        <f t="shared" ref="C57:F57" si="12">(C55-C56)/C56</f>
        <v>0.11439535491616036</v>
      </c>
      <c r="D57" s="141">
        <f t="shared" si="12"/>
        <v>-0.33046842404703203</v>
      </c>
      <c r="E57" s="141">
        <f t="shared" si="12"/>
        <v>-0.84958360025624591</v>
      </c>
      <c r="F57" s="141">
        <f t="shared" si="12"/>
        <v>5.9349696336758545E-2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176.48</v>
      </c>
      <c r="C59" s="14">
        <v>146.27000000000001</v>
      </c>
      <c r="D59" s="14">
        <v>0</v>
      </c>
      <c r="E59" s="14">
        <v>0</v>
      </c>
      <c r="F59" s="15">
        <f t="shared" ref="F59:F68" si="13">B59+C59+D59+E59</f>
        <v>322.75</v>
      </c>
      <c r="G59" s="16">
        <f t="shared" ref="G59" si="14">(F59-F60)/F60</f>
        <v>0.93495203836930441</v>
      </c>
      <c r="H59" s="16">
        <f>F59/$F$76</f>
        <v>1.7525997121989628E-2</v>
      </c>
      <c r="I59" s="30">
        <f>F59-F60</f>
        <v>155.94999999999999</v>
      </c>
    </row>
    <row r="60" spans="1:9" ht="24.95" customHeight="1" thickBot="1" x14ac:dyDescent="0.4">
      <c r="A60" s="79" t="s">
        <v>16</v>
      </c>
      <c r="B60" s="145">
        <v>67.87</v>
      </c>
      <c r="C60" s="145">
        <v>98.93</v>
      </c>
      <c r="D60" s="145">
        <v>0</v>
      </c>
      <c r="E60" s="145">
        <v>0</v>
      </c>
      <c r="F60" s="146">
        <f t="shared" si="13"/>
        <v>166.8</v>
      </c>
      <c r="G60" s="37"/>
      <c r="H60" s="37"/>
      <c r="I60" s="38"/>
    </row>
    <row r="61" spans="1:9" ht="24.95" customHeight="1" thickBot="1" x14ac:dyDescent="0.4">
      <c r="A61" s="144" t="s">
        <v>77</v>
      </c>
      <c r="B61" s="123">
        <v>544.91999999999996</v>
      </c>
      <c r="C61" s="123">
        <v>84.24</v>
      </c>
      <c r="D61" s="123">
        <v>0</v>
      </c>
      <c r="E61" s="123">
        <v>0.48</v>
      </c>
      <c r="F61" s="15">
        <f t="shared" si="13"/>
        <v>629.64</v>
      </c>
      <c r="G61" s="29">
        <f t="shared" ref="G61:G73" si="15">(F61-F62)/F62</f>
        <v>2.2740562666493404E-2</v>
      </c>
      <c r="H61" s="29">
        <f>F61/$F$76</f>
        <v>3.4190763215769325E-2</v>
      </c>
      <c r="I61" s="30">
        <f>F61-F62</f>
        <v>14</v>
      </c>
    </row>
    <row r="62" spans="1:9" ht="24.95" customHeight="1" thickBot="1" x14ac:dyDescent="0.4">
      <c r="A62" s="79" t="s">
        <v>16</v>
      </c>
      <c r="B62" s="145">
        <v>430.13</v>
      </c>
      <c r="C62" s="145">
        <v>169.72</v>
      </c>
      <c r="D62" s="145">
        <v>0</v>
      </c>
      <c r="E62" s="145">
        <v>15.79</v>
      </c>
      <c r="F62" s="146">
        <f t="shared" si="13"/>
        <v>615.64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119.57</v>
      </c>
      <c r="C63" s="123">
        <v>85.03</v>
      </c>
      <c r="D63" s="123">
        <v>0</v>
      </c>
      <c r="E63" s="123">
        <v>0.31</v>
      </c>
      <c r="F63" s="147">
        <f t="shared" si="13"/>
        <v>204.91</v>
      </c>
      <c r="G63" s="29">
        <f t="shared" si="15"/>
        <v>0.24263189812007271</v>
      </c>
      <c r="H63" s="29">
        <f>F63/$F$76</f>
        <v>1.1127039721973337E-2</v>
      </c>
      <c r="I63" s="30">
        <f>F63-F64</f>
        <v>40.009999999999991</v>
      </c>
    </row>
    <row r="64" spans="1:9" ht="24.95" customHeight="1" thickBot="1" x14ac:dyDescent="0.4">
      <c r="A64" s="79" t="s">
        <v>16</v>
      </c>
      <c r="B64" s="145">
        <v>89.62</v>
      </c>
      <c r="C64" s="145">
        <v>75</v>
      </c>
      <c r="D64" s="145">
        <v>0</v>
      </c>
      <c r="E64" s="145">
        <v>0.28000000000000003</v>
      </c>
      <c r="F64" s="146">
        <f t="shared" si="13"/>
        <v>164.9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376.52</v>
      </c>
      <c r="C65" s="123">
        <v>59.46</v>
      </c>
      <c r="D65" s="123">
        <v>0</v>
      </c>
      <c r="E65" s="123">
        <v>1.04</v>
      </c>
      <c r="F65" s="15">
        <f t="shared" si="13"/>
        <v>437.02</v>
      </c>
      <c r="G65" s="29">
        <f t="shared" si="15"/>
        <v>0.33637086416732925</v>
      </c>
      <c r="H65" s="29">
        <f>F65/$F$76</f>
        <v>2.3731096087534955E-2</v>
      </c>
      <c r="I65" s="30">
        <f>F65-F66</f>
        <v>110</v>
      </c>
    </row>
    <row r="66" spans="1:9" ht="24.95" customHeight="1" thickBot="1" x14ac:dyDescent="0.4">
      <c r="A66" s="79" t="s">
        <v>16</v>
      </c>
      <c r="B66" s="148">
        <v>249.73</v>
      </c>
      <c r="C66" s="148">
        <v>77.290000000000006</v>
      </c>
      <c r="D66" s="148">
        <v>0</v>
      </c>
      <c r="E66" s="148">
        <v>0</v>
      </c>
      <c r="F66" s="146">
        <f t="shared" si="13"/>
        <v>327.02</v>
      </c>
      <c r="G66" s="51"/>
      <c r="H66" s="51"/>
      <c r="I66" s="38"/>
    </row>
    <row r="67" spans="1:9" ht="24.95" customHeight="1" thickBot="1" x14ac:dyDescent="0.4">
      <c r="A67" s="25" t="s">
        <v>74</v>
      </c>
      <c r="B67" s="149">
        <v>-0.01</v>
      </c>
      <c r="C67" s="150">
        <v>0</v>
      </c>
      <c r="D67" s="150">
        <v>0</v>
      </c>
      <c r="E67" s="150">
        <v>0</v>
      </c>
      <c r="F67" s="15">
        <f t="shared" si="13"/>
        <v>-0.01</v>
      </c>
      <c r="G67" s="29">
        <f>(F67-F68)/F68</f>
        <v>-1.0021505376344086</v>
      </c>
      <c r="H67" s="29">
        <f>F67/F76</f>
        <v>-5.4302082484863297E-7</v>
      </c>
      <c r="I67" s="30">
        <f>F67-F68</f>
        <v>-4.66</v>
      </c>
    </row>
    <row r="68" spans="1:9" ht="24.95" customHeight="1" thickBot="1" x14ac:dyDescent="0.4">
      <c r="A68" s="79" t="s">
        <v>16</v>
      </c>
      <c r="B68" s="145">
        <v>4.62</v>
      </c>
      <c r="C68" s="145">
        <v>0.03</v>
      </c>
      <c r="D68" s="151">
        <v>0</v>
      </c>
      <c r="E68" s="145">
        <v>0</v>
      </c>
      <c r="F68" s="146">
        <f t="shared" si="13"/>
        <v>4.6500000000000004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463.65</v>
      </c>
      <c r="C69" s="123">
        <v>204.37</v>
      </c>
      <c r="D69" s="123">
        <v>0</v>
      </c>
      <c r="E69" s="123">
        <v>5.56</v>
      </c>
      <c r="F69" s="44">
        <f t="shared" ref="F69:F72" si="16">B69+C69+D69+E69</f>
        <v>673.57999999999993</v>
      </c>
      <c r="G69" s="153">
        <f t="shared" si="15"/>
        <v>-9.2393720945900495E-2</v>
      </c>
      <c r="H69" s="153">
        <f>F69/$F$76</f>
        <v>3.6576796720154216E-2</v>
      </c>
      <c r="I69" s="154">
        <f>F69-F70</f>
        <v>-68.57000000000005</v>
      </c>
    </row>
    <row r="70" spans="1:9" ht="24.95" customHeight="1" thickBot="1" x14ac:dyDescent="0.4">
      <c r="A70" s="79" t="s">
        <v>34</v>
      </c>
      <c r="B70" s="145">
        <v>293.76</v>
      </c>
      <c r="C70" s="145">
        <v>193.72</v>
      </c>
      <c r="D70" s="145">
        <v>221.4</v>
      </c>
      <c r="E70" s="145">
        <v>33.270000000000003</v>
      </c>
      <c r="F70" s="94">
        <f t="shared" si="16"/>
        <v>742.15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2143.88</v>
      </c>
      <c r="C71" s="123">
        <v>268.83</v>
      </c>
      <c r="D71" s="123">
        <v>0</v>
      </c>
      <c r="E71" s="123">
        <v>0.41</v>
      </c>
      <c r="F71" s="40">
        <f t="shared" si="16"/>
        <v>2413.12</v>
      </c>
      <c r="G71" s="29">
        <f t="shared" si="15"/>
        <v>0.42912474163917741</v>
      </c>
      <c r="H71" s="29">
        <f>F71/$F$76</f>
        <v>0.1310374412858733</v>
      </c>
      <c r="I71" s="30">
        <f>F71-F72</f>
        <v>724.59000000000015</v>
      </c>
    </row>
    <row r="72" spans="1:9" ht="24.95" customHeight="1" thickBot="1" x14ac:dyDescent="0.4">
      <c r="A72" s="79" t="s">
        <v>34</v>
      </c>
      <c r="B72" s="145">
        <v>1460.33</v>
      </c>
      <c r="C72" s="145">
        <v>220.32</v>
      </c>
      <c r="D72" s="145">
        <v>2.0099999999999998</v>
      </c>
      <c r="E72" s="145">
        <v>5.87</v>
      </c>
      <c r="F72" s="94">
        <f t="shared" si="16"/>
        <v>1688.5299999999997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3825.01</v>
      </c>
      <c r="C73" s="156">
        <f t="shared" si="17"/>
        <v>848.19999999999982</v>
      </c>
      <c r="D73" s="156">
        <f t="shared" si="17"/>
        <v>0</v>
      </c>
      <c r="E73" s="156">
        <f t="shared" si="17"/>
        <v>7.8</v>
      </c>
      <c r="F73" s="156">
        <f t="shared" si="17"/>
        <v>4681.01</v>
      </c>
      <c r="G73" s="135">
        <f t="shared" si="15"/>
        <v>0.2618331990004556</v>
      </c>
      <c r="H73" s="135">
        <f>F73/$F$76</f>
        <v>0.25418859113246994</v>
      </c>
      <c r="I73" s="30">
        <f>F73-F74</f>
        <v>971.32000000000016</v>
      </c>
    </row>
    <row r="74" spans="1:9" ht="24.95" customHeight="1" x14ac:dyDescent="0.35">
      <c r="A74" s="31" t="s">
        <v>26</v>
      </c>
      <c r="B74" s="137">
        <f t="shared" si="17"/>
        <v>2596.06</v>
      </c>
      <c r="C74" s="137">
        <f t="shared" si="17"/>
        <v>835.01</v>
      </c>
      <c r="D74" s="137">
        <f>SUM(D60,D62,D64,D66,D68,D70,D72)</f>
        <v>223.41</v>
      </c>
      <c r="E74" s="137">
        <f t="shared" si="17"/>
        <v>55.21</v>
      </c>
      <c r="F74" s="137">
        <f t="shared" si="17"/>
        <v>3709.69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0.47339044552129006</v>
      </c>
      <c r="C75" s="141">
        <f t="shared" si="18"/>
        <v>1.5796218009364951E-2</v>
      </c>
      <c r="D75" s="141">
        <f t="shared" si="18"/>
        <v>-1</v>
      </c>
      <c r="E75" s="141">
        <f t="shared" si="18"/>
        <v>-0.8587212461510596</v>
      </c>
      <c r="F75" s="141">
        <f t="shared" si="18"/>
        <v>0.2618331990004556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7421.2800000000007</v>
      </c>
      <c r="C76" s="30">
        <f t="shared" ref="C76:F76" si="19">C73+C55</f>
        <v>10056.850000000002</v>
      </c>
      <c r="D76" s="30">
        <f t="shared" si="19"/>
        <v>882.61</v>
      </c>
      <c r="E76" s="30">
        <f t="shared" si="19"/>
        <v>54.760000000000005</v>
      </c>
      <c r="F76" s="30">
        <f t="shared" si="19"/>
        <v>18415.5</v>
      </c>
      <c r="G76" s="159">
        <f t="shared" ref="G76" si="20">(F76-F77)/F77</f>
        <v>0.10439701799911369</v>
      </c>
      <c r="H76" s="159">
        <f>F76/$F$76</f>
        <v>1</v>
      </c>
      <c r="I76" s="30">
        <f>F76-F77</f>
        <v>1740.7900000000009</v>
      </c>
    </row>
    <row r="77" spans="1:9" ht="24.95" customHeight="1" x14ac:dyDescent="0.35">
      <c r="A77" s="31" t="s">
        <v>26</v>
      </c>
      <c r="B77" s="158">
        <f>B56+B74</f>
        <v>5667.27</v>
      </c>
      <c r="C77" s="158">
        <f t="shared" ref="C77:F77" si="21">C56+C74</f>
        <v>9098.369999999999</v>
      </c>
      <c r="D77" s="158">
        <f t="shared" si="21"/>
        <v>1541.66</v>
      </c>
      <c r="E77" s="158">
        <f t="shared" si="21"/>
        <v>367.41</v>
      </c>
      <c r="F77" s="158">
        <f t="shared" si="21"/>
        <v>16674.71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0.30949822401261984</v>
      </c>
      <c r="C78" s="159">
        <f t="shared" ref="C78:E78" si="22">(C76-C77)/C77</f>
        <v>0.10534634225691011</v>
      </c>
      <c r="D78" s="159">
        <f t="shared" si="22"/>
        <v>-0.4274937405134725</v>
      </c>
      <c r="E78" s="159">
        <f t="shared" si="22"/>
        <v>-0.85095669687814701</v>
      </c>
      <c r="F78" s="159">
        <f>(F76-F77)/F77</f>
        <v>0.10439701799911369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0.40299095870326629</v>
      </c>
      <c r="C79" s="159">
        <f t="shared" ref="C79:F79" si="23">C76/$F$76</f>
        <v>0.54610789823789752</v>
      </c>
      <c r="D79" s="159">
        <f t="shared" si="23"/>
        <v>4.7927561021965194E-2</v>
      </c>
      <c r="E79" s="159">
        <f t="shared" si="23"/>
        <v>2.9735820368711145E-3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0.33987217768704825</v>
      </c>
      <c r="C80" s="157">
        <f>C77/$F$77</f>
        <v>0.54563887467907979</v>
      </c>
      <c r="D80" s="157">
        <f>D77/$F$77</f>
        <v>9.2454981226060315E-2</v>
      </c>
      <c r="E80" s="157">
        <f>E77/$F$77</f>
        <v>2.2033966407811592E-2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76</v>
      </c>
    </row>
    <row r="83" spans="1:1" ht="24.95" customHeight="1" x14ac:dyDescent="0.35">
      <c r="A83" s="410" t="s">
        <v>79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A5" sqref="A5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82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1212.6500000000001</v>
      </c>
      <c r="C7" s="14">
        <v>5.22</v>
      </c>
      <c r="D7" s="14">
        <v>169.62</v>
      </c>
      <c r="E7" s="15">
        <f>B7+C7+D7</f>
        <v>1387.4900000000002</v>
      </c>
      <c r="F7" s="16">
        <f>(E7-E8)/E8</f>
        <v>2.1692325262677028</v>
      </c>
      <c r="G7" s="352">
        <f>E7/$E$66</f>
        <v>0.20711928216044512</v>
      </c>
      <c r="H7" s="30">
        <f>E7-E8</f>
        <v>949.69000000000028</v>
      </c>
    </row>
    <row r="8" spans="1:8" ht="21.75" thickBot="1" x14ac:dyDescent="0.4">
      <c r="A8" s="31" t="s">
        <v>16</v>
      </c>
      <c r="B8" s="145">
        <v>206.55</v>
      </c>
      <c r="C8" s="145">
        <v>2.83</v>
      </c>
      <c r="D8" s="145">
        <v>228.42</v>
      </c>
      <c r="E8" s="94">
        <f t="shared" ref="E8:E53" si="0">B8+C8+D8</f>
        <v>437.8</v>
      </c>
      <c r="F8" s="46"/>
      <c r="G8" s="51"/>
      <c r="H8" s="38"/>
    </row>
    <row r="9" spans="1:8" ht="21.75" thickBot="1" x14ac:dyDescent="0.4">
      <c r="A9" s="25" t="s">
        <v>23</v>
      </c>
      <c r="B9" s="123">
        <v>138.27000000000001</v>
      </c>
      <c r="C9" s="123">
        <v>0.79</v>
      </c>
      <c r="D9" s="123">
        <v>9.7100000000000009</v>
      </c>
      <c r="E9" s="40">
        <f t="shared" si="0"/>
        <v>148.77000000000001</v>
      </c>
      <c r="F9" s="29">
        <f t="shared" ref="F9:F39" si="1">(E9-E10)/E10</f>
        <v>0.38108057927961392</v>
      </c>
      <c r="G9" s="29">
        <f>E9/$E$66</f>
        <v>2.2207825358748112E-2</v>
      </c>
      <c r="H9" s="56">
        <f>E9-E10</f>
        <v>41.050000000000011</v>
      </c>
    </row>
    <row r="10" spans="1:8" ht="21.75" thickBot="1" x14ac:dyDescent="0.4">
      <c r="A10" s="31" t="s">
        <v>16</v>
      </c>
      <c r="B10" s="145">
        <v>98.33</v>
      </c>
      <c r="C10" s="145">
        <v>1.2</v>
      </c>
      <c r="D10" s="145">
        <v>8.19</v>
      </c>
      <c r="E10" s="353">
        <f t="shared" si="0"/>
        <v>107.72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8.11</v>
      </c>
      <c r="E11" s="28">
        <f t="shared" si="0"/>
        <v>8.11</v>
      </c>
      <c r="F11" s="48">
        <f>(E11-E12)/E12</f>
        <v>-0.47879177377892029</v>
      </c>
      <c r="G11" s="29">
        <f>E11/$E$66</f>
        <v>1.2106302591883254E-3</v>
      </c>
      <c r="H11" s="354">
        <f>E11-E12</f>
        <v>-7.4499999999999993</v>
      </c>
    </row>
    <row r="12" spans="1:8" ht="26.25" customHeight="1" thickBot="1" x14ac:dyDescent="0.4">
      <c r="A12" s="31" t="s">
        <v>16</v>
      </c>
      <c r="B12" s="145">
        <v>4.87</v>
      </c>
      <c r="C12" s="145">
        <v>0</v>
      </c>
      <c r="D12" s="145">
        <v>10.69</v>
      </c>
      <c r="E12" s="94">
        <f t="shared" si="0"/>
        <v>15.559999999999999</v>
      </c>
      <c r="F12" s="37"/>
      <c r="G12" s="37"/>
      <c r="H12" s="355"/>
    </row>
    <row r="13" spans="1:8" ht="21.75" thickBot="1" x14ac:dyDescent="0.4">
      <c r="A13" s="13" t="s">
        <v>80</v>
      </c>
      <c r="B13" s="123">
        <v>0</v>
      </c>
      <c r="C13" s="123">
        <v>0</v>
      </c>
      <c r="D13" s="123">
        <v>2.42</v>
      </c>
      <c r="E13" s="123">
        <f t="shared" si="0"/>
        <v>2.42</v>
      </c>
      <c r="F13" s="356">
        <f>(E13-E14)/E14</f>
        <v>3.7450980392156858</v>
      </c>
      <c r="G13" s="356">
        <f>E13/E66</f>
        <v>3.6124848671217604E-4</v>
      </c>
      <c r="H13" s="357">
        <f>E13-E14</f>
        <v>1.91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0.51</v>
      </c>
      <c r="E14" s="148">
        <f t="shared" si="0"/>
        <v>0.51</v>
      </c>
      <c r="F14" s="51"/>
      <c r="G14" s="51"/>
      <c r="H14" s="359"/>
    </row>
    <row r="15" spans="1:8" ht="21.75" thickBot="1" x14ac:dyDescent="0.4">
      <c r="A15" s="25" t="s">
        <v>71</v>
      </c>
      <c r="B15" s="40">
        <v>0</v>
      </c>
      <c r="C15" s="40">
        <v>0</v>
      </c>
      <c r="D15" s="40">
        <v>0.03</v>
      </c>
      <c r="E15" s="40">
        <f>B15+C15+D15</f>
        <v>0.03</v>
      </c>
      <c r="F15" s="352">
        <f>(E15-E16)/E16</f>
        <v>-0.40000000000000008</v>
      </c>
      <c r="G15" s="352">
        <f>E15/E66</f>
        <v>4.4782870253575536E-6</v>
      </c>
      <c r="H15" s="360">
        <f>E15-E16</f>
        <v>-2.0000000000000004E-2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0.05</v>
      </c>
      <c r="E16" s="21">
        <f>B16+C16+D16</f>
        <v>0.05</v>
      </c>
      <c r="F16" s="37"/>
      <c r="G16" s="37"/>
      <c r="H16" s="355"/>
    </row>
    <row r="17" spans="1:8" ht="21.75" thickBot="1" x14ac:dyDescent="0.4">
      <c r="A17" s="152" t="s">
        <v>21</v>
      </c>
      <c r="B17" s="123">
        <v>144.78</v>
      </c>
      <c r="C17" s="123">
        <v>0</v>
      </c>
      <c r="D17" s="123">
        <v>44.13</v>
      </c>
      <c r="E17" s="361">
        <f t="shared" si="0"/>
        <v>188.91</v>
      </c>
      <c r="F17" s="135">
        <f t="shared" si="1"/>
        <v>1.5705538168458295</v>
      </c>
      <c r="G17" s="135">
        <f>E17/$E$66</f>
        <v>2.8199773398676516E-2</v>
      </c>
      <c r="H17" s="154">
        <f>E17-E18</f>
        <v>115.42</v>
      </c>
    </row>
    <row r="18" spans="1:8" ht="21.75" thickBot="1" x14ac:dyDescent="0.4">
      <c r="A18" s="31" t="s">
        <v>16</v>
      </c>
      <c r="B18" s="148">
        <v>20.010000000000002</v>
      </c>
      <c r="C18" s="148">
        <v>0</v>
      </c>
      <c r="D18" s="148">
        <v>53.48</v>
      </c>
      <c r="E18" s="362">
        <f t="shared" si="0"/>
        <v>73.489999999999995</v>
      </c>
      <c r="F18" s="117"/>
      <c r="G18" s="117"/>
      <c r="H18" s="363"/>
    </row>
    <row r="19" spans="1:8" ht="21.75" thickBot="1" x14ac:dyDescent="0.4">
      <c r="A19" s="25" t="s">
        <v>75</v>
      </c>
      <c r="B19" s="95">
        <v>0</v>
      </c>
      <c r="C19" s="95">
        <v>0</v>
      </c>
      <c r="D19" s="95">
        <v>1.06</v>
      </c>
      <c r="E19" s="364">
        <f t="shared" si="0"/>
        <v>1.06</v>
      </c>
      <c r="F19" s="365">
        <f t="shared" ref="F19" si="2">(E19-E20)/E20</f>
        <v>-0.62807017543859645</v>
      </c>
      <c r="G19" s="365">
        <f>E19/$E$66</f>
        <v>1.5823280822930026E-4</v>
      </c>
      <c r="H19" s="366">
        <f>E19-E20</f>
        <v>-1.79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2.85</v>
      </c>
      <c r="E20" s="368">
        <f t="shared" si="0"/>
        <v>2.85</v>
      </c>
      <c r="F20" s="369"/>
      <c r="G20" s="369"/>
      <c r="H20" s="370"/>
    </row>
    <row r="21" spans="1:8" ht="21.75" thickBot="1" x14ac:dyDescent="0.4">
      <c r="A21" s="25" t="s">
        <v>73</v>
      </c>
      <c r="B21" s="40">
        <v>52.04</v>
      </c>
      <c r="C21" s="40">
        <v>16.29</v>
      </c>
      <c r="D21" s="123">
        <v>45.16</v>
      </c>
      <c r="E21" s="40">
        <f t="shared" si="0"/>
        <v>113.49</v>
      </c>
      <c r="F21" s="29">
        <f t="shared" si="1"/>
        <v>0.37630366238176066</v>
      </c>
      <c r="G21" s="29">
        <f>E21/$E$66</f>
        <v>1.6941359816927626E-2</v>
      </c>
      <c r="H21" s="371">
        <f>E21-E22</f>
        <v>31.029999999999987</v>
      </c>
    </row>
    <row r="22" spans="1:8" ht="21.75" thickBot="1" x14ac:dyDescent="0.4">
      <c r="A22" s="31" t="s">
        <v>16</v>
      </c>
      <c r="B22" s="145">
        <v>15.95</v>
      </c>
      <c r="C22" s="145">
        <v>17.36</v>
      </c>
      <c r="D22" s="372">
        <v>49.15</v>
      </c>
      <c r="E22" s="94">
        <f t="shared" si="0"/>
        <v>82.460000000000008</v>
      </c>
      <c r="F22" s="37"/>
      <c r="G22" s="37"/>
      <c r="H22" s="373"/>
    </row>
    <row r="23" spans="1:8" ht="21.75" thickBot="1" x14ac:dyDescent="0.4">
      <c r="A23" s="25" t="s">
        <v>54</v>
      </c>
      <c r="B23" s="100">
        <v>28.71</v>
      </c>
      <c r="C23" s="123">
        <v>13.32</v>
      </c>
      <c r="D23" s="123">
        <v>66.59</v>
      </c>
      <c r="E23" s="40">
        <f t="shared" si="0"/>
        <v>108.62</v>
      </c>
      <c r="F23" s="29">
        <f t="shared" si="1"/>
        <v>-0.41864697067009193</v>
      </c>
      <c r="G23" s="29">
        <f>E23/$E$66</f>
        <v>1.6214384556477918E-2</v>
      </c>
      <c r="H23" s="371">
        <f>E23-E24</f>
        <v>-78.21999999999997</v>
      </c>
    </row>
    <row r="24" spans="1:8" ht="21.75" thickBot="1" x14ac:dyDescent="0.4">
      <c r="A24" s="31" t="s">
        <v>16</v>
      </c>
      <c r="B24" s="374">
        <v>55.55</v>
      </c>
      <c r="C24" s="145">
        <v>17.22</v>
      </c>
      <c r="D24" s="145">
        <v>114.07</v>
      </c>
      <c r="E24" s="94">
        <f t="shared" si="0"/>
        <v>186.83999999999997</v>
      </c>
      <c r="F24" s="37"/>
      <c r="G24" s="37"/>
      <c r="H24" s="373"/>
    </row>
    <row r="25" spans="1:8" ht="21.75" thickBot="1" x14ac:dyDescent="0.4">
      <c r="A25" s="25" t="s">
        <v>55</v>
      </c>
      <c r="B25" s="128">
        <v>303.08</v>
      </c>
      <c r="C25" s="83">
        <v>20.77</v>
      </c>
      <c r="D25" s="83">
        <v>69.290000000000006</v>
      </c>
      <c r="E25" s="40">
        <f t="shared" si="0"/>
        <v>393.14</v>
      </c>
      <c r="F25" s="29">
        <f t="shared" si="1"/>
        <v>-0.16283724792913273</v>
      </c>
      <c r="G25" s="29">
        <f>E25/$E$66</f>
        <v>5.8686458704968955E-2</v>
      </c>
      <c r="H25" s="371">
        <f>E25-E26</f>
        <v>-76.470000000000027</v>
      </c>
    </row>
    <row r="26" spans="1:8" ht="21.75" thickBot="1" x14ac:dyDescent="0.4">
      <c r="A26" s="31" t="s">
        <v>16</v>
      </c>
      <c r="B26" s="375">
        <v>375.69</v>
      </c>
      <c r="C26" s="85">
        <v>39.549999999999997</v>
      </c>
      <c r="D26" s="85">
        <v>54.37</v>
      </c>
      <c r="E26" s="94">
        <f t="shared" si="0"/>
        <v>469.61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3</v>
      </c>
      <c r="E27" s="40">
        <f t="shared" si="0"/>
        <v>3</v>
      </c>
      <c r="F27" s="29">
        <f t="shared" si="1"/>
        <v>-8.5365853658536536E-2</v>
      </c>
      <c r="G27" s="29">
        <f>E27/$E$66</f>
        <v>4.4782870253575542E-4</v>
      </c>
      <c r="H27" s="371">
        <f>E27-E28</f>
        <v>-0.2799999999999998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3.28</v>
      </c>
      <c r="E28" s="94">
        <f t="shared" si="0"/>
        <v>3.28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27.51</v>
      </c>
      <c r="E29" s="377">
        <f t="shared" si="0"/>
        <v>27.51</v>
      </c>
      <c r="F29" s="29">
        <f t="shared" si="1"/>
        <v>0.2352941176470589</v>
      </c>
      <c r="G29" s="29">
        <f>E29/$E$66</f>
        <v>4.1065892022528775E-3</v>
      </c>
      <c r="H29" s="378">
        <f>E29-E30</f>
        <v>5.240000000000002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22.27</v>
      </c>
      <c r="E30" s="353">
        <f t="shared" si="0"/>
        <v>22.27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1.33</v>
      </c>
      <c r="E31" s="40">
        <f t="shared" si="0"/>
        <v>1.33</v>
      </c>
      <c r="F31" s="29">
        <f t="shared" si="1"/>
        <v>0.52873563218390818</v>
      </c>
      <c r="G31" s="29">
        <f>E31/$E$66</f>
        <v>1.9853739145751824E-4</v>
      </c>
      <c r="H31" s="371">
        <f>E31-E32</f>
        <v>0.46000000000000008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0.87</v>
      </c>
      <c r="E32" s="353">
        <f t="shared" si="0"/>
        <v>0.87</v>
      </c>
      <c r="F32" s="37"/>
      <c r="G32" s="46"/>
      <c r="H32" s="373"/>
    </row>
    <row r="33" spans="1:8" ht="21.75" thickBot="1" x14ac:dyDescent="0.4">
      <c r="A33" s="25" t="s">
        <v>56</v>
      </c>
      <c r="B33" s="380">
        <v>65.09</v>
      </c>
      <c r="C33" s="381">
        <v>0</v>
      </c>
      <c r="D33" s="380">
        <v>110.19</v>
      </c>
      <c r="E33" s="40">
        <f t="shared" si="0"/>
        <v>175.28</v>
      </c>
      <c r="F33" s="356">
        <f t="shared" si="1"/>
        <v>0.25182116840451357</v>
      </c>
      <c r="G33" s="48">
        <f>E33/$E$66</f>
        <v>2.6165138326822403E-2</v>
      </c>
      <c r="H33" s="357">
        <f>E33-E34</f>
        <v>35.259999999999991</v>
      </c>
    </row>
    <row r="34" spans="1:8" ht="21.75" thickBot="1" x14ac:dyDescent="0.4">
      <c r="A34" s="31" t="s">
        <v>16</v>
      </c>
      <c r="B34" s="382">
        <v>24.34</v>
      </c>
      <c r="C34" s="383">
        <v>0</v>
      </c>
      <c r="D34" s="384">
        <v>115.68</v>
      </c>
      <c r="E34" s="82">
        <f t="shared" si="0"/>
        <v>140.02000000000001</v>
      </c>
      <c r="F34" s="37"/>
      <c r="G34" s="51"/>
      <c r="H34" s="373"/>
    </row>
    <row r="35" spans="1:8" ht="21.75" thickBot="1" x14ac:dyDescent="0.4">
      <c r="A35" s="25" t="s">
        <v>28</v>
      </c>
      <c r="B35" s="44">
        <v>0</v>
      </c>
      <c r="C35" s="40">
        <v>25.29</v>
      </c>
      <c r="D35" s="40">
        <v>493.12</v>
      </c>
      <c r="E35" s="123">
        <f t="shared" si="0"/>
        <v>518.41</v>
      </c>
      <c r="F35" s="48">
        <f t="shared" si="1"/>
        <v>-2.4444862627022976E-2</v>
      </c>
      <c r="G35" s="29">
        <f>E35/$E$66</f>
        <v>7.738629256052032E-2</v>
      </c>
      <c r="H35" s="357">
        <f>E35-E36</f>
        <v>-12.990000000000009</v>
      </c>
    </row>
    <row r="36" spans="1:8" ht="21.75" thickBot="1" x14ac:dyDescent="0.4">
      <c r="A36" s="31" t="s">
        <v>16</v>
      </c>
      <c r="B36" s="145">
        <v>0</v>
      </c>
      <c r="C36" s="145">
        <v>16.350000000000001</v>
      </c>
      <c r="D36" s="145">
        <v>515.04999999999995</v>
      </c>
      <c r="E36" s="385">
        <f t="shared" si="0"/>
        <v>531.4</v>
      </c>
      <c r="F36" s="37"/>
      <c r="G36" s="369"/>
      <c r="H36" s="386"/>
    </row>
    <row r="37" spans="1:8" ht="21.75" thickBot="1" x14ac:dyDescent="0.4">
      <c r="A37" s="25" t="s">
        <v>30</v>
      </c>
      <c r="B37" s="123">
        <v>36.71</v>
      </c>
      <c r="C37" s="123">
        <v>0</v>
      </c>
      <c r="D37" s="123">
        <v>149.78</v>
      </c>
      <c r="E37" s="28">
        <f t="shared" si="0"/>
        <v>186.49</v>
      </c>
      <c r="F37" s="356">
        <f t="shared" si="1"/>
        <v>-0.75747447818453739</v>
      </c>
      <c r="G37" s="356">
        <f>E37/$E$66</f>
        <v>2.7838524911964344E-2</v>
      </c>
      <c r="H37" s="387">
        <f>E37-E38</f>
        <v>-582.46</v>
      </c>
    </row>
    <row r="38" spans="1:8" ht="21.75" thickBot="1" x14ac:dyDescent="0.4">
      <c r="A38" s="31" t="s">
        <v>16</v>
      </c>
      <c r="B38" s="145">
        <v>610.12</v>
      </c>
      <c r="C38" s="145">
        <v>0</v>
      </c>
      <c r="D38" s="145">
        <v>158.83000000000001</v>
      </c>
      <c r="E38" s="94">
        <f t="shared" si="0"/>
        <v>768.95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0.71</v>
      </c>
      <c r="D39" s="123">
        <v>1.25</v>
      </c>
      <c r="E39" s="40">
        <f t="shared" si="0"/>
        <v>1.96</v>
      </c>
      <c r="F39" s="356">
        <f t="shared" si="1"/>
        <v>0.10734463276836155</v>
      </c>
      <c r="G39" s="356">
        <f>E39/$E$66</f>
        <v>2.9258141899002685E-4</v>
      </c>
      <c r="H39" s="357">
        <f>E39-E40</f>
        <v>0.18999999999999995</v>
      </c>
    </row>
    <row r="40" spans="1:8" ht="21.75" thickBot="1" x14ac:dyDescent="0.4">
      <c r="A40" s="31" t="s">
        <v>16</v>
      </c>
      <c r="B40" s="388">
        <v>0</v>
      </c>
      <c r="C40" s="388">
        <v>0.89</v>
      </c>
      <c r="D40" s="388">
        <v>0.88</v>
      </c>
      <c r="E40" s="389">
        <f t="shared" si="0"/>
        <v>1.77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431.43</v>
      </c>
      <c r="C41" s="390">
        <v>0</v>
      </c>
      <c r="D41" s="391">
        <v>17.059999999999999</v>
      </c>
      <c r="E41" s="40">
        <f t="shared" si="0"/>
        <v>448.49</v>
      </c>
      <c r="F41" s="356">
        <f t="shared" ref="F41" si="3">(E41-E42)/E42</f>
        <v>0.62508152764693081</v>
      </c>
      <c r="G41" s="356">
        <f>E41/$E$66</f>
        <v>6.6948898266753654E-2</v>
      </c>
      <c r="H41" s="357">
        <f>E41-E42</f>
        <v>172.51</v>
      </c>
    </row>
    <row r="42" spans="1:8" ht="21.75" thickBot="1" x14ac:dyDescent="0.4">
      <c r="A42" s="31" t="s">
        <v>16</v>
      </c>
      <c r="B42" s="145">
        <v>253.55</v>
      </c>
      <c r="C42" s="145">
        <v>0</v>
      </c>
      <c r="D42" s="145">
        <v>22.43</v>
      </c>
      <c r="E42" s="94">
        <f t="shared" si="0"/>
        <v>275.98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1.22</v>
      </c>
      <c r="C43" s="65">
        <v>0</v>
      </c>
      <c r="D43" s="65">
        <v>4.34</v>
      </c>
      <c r="E43" s="40">
        <f t="shared" si="0"/>
        <v>5.56</v>
      </c>
      <c r="F43" s="356">
        <f t="shared" ref="F43" si="4">(E43-E44)/E44</f>
        <v>-0.63966299416720684</v>
      </c>
      <c r="G43" s="356">
        <f>E43/$E$66</f>
        <v>8.2997586203293326E-4</v>
      </c>
      <c r="H43" s="357">
        <f>E43-E44</f>
        <v>-9.870000000000001</v>
      </c>
    </row>
    <row r="44" spans="1:8" ht="21.75" thickBot="1" x14ac:dyDescent="0.4">
      <c r="A44" s="31" t="s">
        <v>16</v>
      </c>
      <c r="B44" s="145">
        <v>9.33</v>
      </c>
      <c r="C44" s="145">
        <v>0</v>
      </c>
      <c r="D44" s="145">
        <v>6.1</v>
      </c>
      <c r="E44" s="94">
        <f t="shared" si="0"/>
        <v>15.43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494.54</v>
      </c>
      <c r="C45" s="40">
        <v>11.04</v>
      </c>
      <c r="D45" s="391">
        <v>26.26</v>
      </c>
      <c r="E45" s="40">
        <f t="shared" si="0"/>
        <v>531.84</v>
      </c>
      <c r="F45" s="356">
        <f t="shared" ref="F45" si="5">(E45-E46)/E46</f>
        <v>-1.2220942758441232E-2</v>
      </c>
      <c r="G45" s="356">
        <f>E45/$E$66</f>
        <v>7.9391072385538719E-2</v>
      </c>
      <c r="H45" s="357">
        <f>E45-E46</f>
        <v>-6.5799999999999272</v>
      </c>
    </row>
    <row r="46" spans="1:8" ht="21.75" thickBot="1" x14ac:dyDescent="0.4">
      <c r="A46" s="31" t="s">
        <v>16</v>
      </c>
      <c r="B46" s="145">
        <v>496.95</v>
      </c>
      <c r="C46" s="145">
        <v>8.23</v>
      </c>
      <c r="D46" s="145">
        <v>33.24</v>
      </c>
      <c r="E46" s="94">
        <f t="shared" si="0"/>
        <v>538.41999999999996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3.66</v>
      </c>
      <c r="E47" s="394">
        <f t="shared" si="0"/>
        <v>3.66</v>
      </c>
      <c r="F47" s="356">
        <f t="shared" ref="F47" si="6">(E47-E48)/E48</f>
        <v>0.14733542319749224</v>
      </c>
      <c r="G47" s="356">
        <f>E47/$E$66</f>
        <v>5.4635101709362159E-4</v>
      </c>
      <c r="H47" s="357">
        <f>E47-E48</f>
        <v>0.4700000000000002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3.19</v>
      </c>
      <c r="E48" s="94">
        <f t="shared" si="0"/>
        <v>3.19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48.59</v>
      </c>
      <c r="C49" s="396">
        <v>16.02</v>
      </c>
      <c r="D49" s="397">
        <v>10.42</v>
      </c>
      <c r="E49" s="123">
        <f t="shared" si="0"/>
        <v>75.03</v>
      </c>
      <c r="F49" s="356">
        <f t="shared" ref="F49" si="7">(E49-E50)/E50</f>
        <v>-0.80395589464882933</v>
      </c>
      <c r="G49" s="356">
        <f>E49/$E$66</f>
        <v>1.1200195850419243E-2</v>
      </c>
      <c r="H49" s="357">
        <f>E49-E50</f>
        <v>-307.68999999999994</v>
      </c>
    </row>
    <row r="50" spans="1:8" ht="21.75" thickBot="1" x14ac:dyDescent="0.4">
      <c r="A50" s="31" t="s">
        <v>16</v>
      </c>
      <c r="B50" s="50">
        <v>355.34</v>
      </c>
      <c r="C50" s="50">
        <v>13.4</v>
      </c>
      <c r="D50" s="50">
        <v>13.98</v>
      </c>
      <c r="E50" s="94">
        <f t="shared" si="0"/>
        <v>382.71999999999997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146.04</v>
      </c>
      <c r="C51" s="65">
        <v>0</v>
      </c>
      <c r="D51" s="398">
        <v>143.35</v>
      </c>
      <c r="E51" s="123">
        <f t="shared" si="0"/>
        <v>289.39</v>
      </c>
      <c r="F51" s="356">
        <f t="shared" ref="F51" si="8">(E51-E52)/E52</f>
        <v>0.54415452750653648</v>
      </c>
      <c r="G51" s="356">
        <f>E51/$E$66</f>
        <v>4.3199049408940753E-2</v>
      </c>
      <c r="H51" s="357">
        <f>E51-E52</f>
        <v>101.97999999999999</v>
      </c>
    </row>
    <row r="52" spans="1:8" s="57" customFormat="1" ht="28.5" customHeight="1" thickBot="1" x14ac:dyDescent="0.4">
      <c r="A52" s="31" t="s">
        <v>16</v>
      </c>
      <c r="B52" s="145">
        <v>8.16</v>
      </c>
      <c r="C52" s="145">
        <v>0</v>
      </c>
      <c r="D52" s="145">
        <v>179.25</v>
      </c>
      <c r="E52" s="94">
        <f t="shared" si="0"/>
        <v>187.41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40">
        <v>51.56</v>
      </c>
      <c r="C53" s="40">
        <v>0.3</v>
      </c>
      <c r="D53" s="398">
        <v>21</v>
      </c>
      <c r="E53" s="44">
        <f t="shared" si="0"/>
        <v>72.86</v>
      </c>
      <c r="F53" s="153">
        <f t="shared" ref="F53" si="9">(E53-E54)/E54</f>
        <v>-0.30410697230181472</v>
      </c>
      <c r="G53" s="153">
        <f>E53/$E$66</f>
        <v>1.0876266422251714E-2</v>
      </c>
      <c r="H53" s="399">
        <f>E53-E54</f>
        <v>-31.840000000000003</v>
      </c>
    </row>
    <row r="54" spans="1:8" ht="21.75" thickBot="1" x14ac:dyDescent="0.4">
      <c r="A54" s="31" t="s">
        <v>16</v>
      </c>
      <c r="B54" s="145">
        <v>82.57</v>
      </c>
      <c r="C54" s="145">
        <v>0.04</v>
      </c>
      <c r="D54" s="145">
        <v>22.09</v>
      </c>
      <c r="E54" s="94">
        <f>B54+C54+D54</f>
        <v>104.7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3154.7099999999996</v>
      </c>
      <c r="C55" s="156">
        <f t="shared" si="10"/>
        <v>109.75</v>
      </c>
      <c r="D55" s="156">
        <f t="shared" si="10"/>
        <v>1428.3899999999999</v>
      </c>
      <c r="E55" s="156">
        <f t="shared" si="10"/>
        <v>4692.8499999999995</v>
      </c>
      <c r="F55" s="135">
        <f>(E55-E56)/E56</f>
        <v>7.7998300140123641E-2</v>
      </c>
      <c r="G55" s="135">
        <f>E55/$E$66</f>
        <v>0.70053097556497312</v>
      </c>
      <c r="H55" s="154">
        <f>E55-E56</f>
        <v>339.55000000000018</v>
      </c>
    </row>
    <row r="56" spans="1:8" x14ac:dyDescent="0.35">
      <c r="A56" s="31" t="s">
        <v>26</v>
      </c>
      <c r="B56" s="401">
        <f t="shared" si="10"/>
        <v>2617.31</v>
      </c>
      <c r="C56" s="401">
        <f t="shared" si="10"/>
        <v>117.07000000000001</v>
      </c>
      <c r="D56" s="401">
        <f t="shared" si="10"/>
        <v>1618.9199999999998</v>
      </c>
      <c r="E56" s="401">
        <f t="shared" si="10"/>
        <v>4353.2999999999993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0.20532531492257305</v>
      </c>
      <c r="C57" s="141">
        <f t="shared" ref="C57:D57" si="11">(C55-C56)/C56</f>
        <v>-6.2526693431280492E-2</v>
      </c>
      <c r="D57" s="141">
        <f t="shared" si="11"/>
        <v>-0.11768957082499444</v>
      </c>
      <c r="E57" s="141">
        <f>(E55-E56)/E56</f>
        <v>7.7998300140123641E-2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1728.42</v>
      </c>
      <c r="C59" s="398">
        <v>0</v>
      </c>
      <c r="D59" s="14">
        <v>0</v>
      </c>
      <c r="E59" s="15">
        <f>B59+C59+D59</f>
        <v>1728.42</v>
      </c>
      <c r="F59" s="16">
        <f t="shared" ref="F59" si="12">(E59-E60)/E60</f>
        <v>0.7725748392456081</v>
      </c>
      <c r="G59" s="16">
        <f>E59/$E$66</f>
        <v>0.25801202867895012</v>
      </c>
      <c r="H59" s="354">
        <f>E59-E60</f>
        <v>753.33</v>
      </c>
    </row>
    <row r="60" spans="1:8" ht="21.75" thickBot="1" x14ac:dyDescent="0.4">
      <c r="A60" s="79" t="s">
        <v>16</v>
      </c>
      <c r="B60" s="145">
        <v>975.09</v>
      </c>
      <c r="C60" s="145">
        <v>0</v>
      </c>
      <c r="D60" s="145">
        <v>0</v>
      </c>
      <c r="E60" s="145">
        <f>B60+C60+D60</f>
        <v>975.09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277.72000000000003</v>
      </c>
      <c r="D61" s="123">
        <v>0</v>
      </c>
      <c r="E61" s="15">
        <f>B61+C61+D61</f>
        <v>277.72000000000003</v>
      </c>
      <c r="F61" s="29">
        <f t="shared" ref="F61:F63" si="13">(E61-E62)/E62</f>
        <v>-0.19727143972020694</v>
      </c>
      <c r="G61" s="356">
        <f>E61/$E$66</f>
        <v>4.145699575607667E-2</v>
      </c>
      <c r="H61" s="371">
        <f>E61-E62</f>
        <v>-68.25</v>
      </c>
    </row>
    <row r="62" spans="1:8" ht="21.75" thickBot="1" x14ac:dyDescent="0.4">
      <c r="A62" s="79" t="s">
        <v>16</v>
      </c>
      <c r="B62" s="145">
        <v>0</v>
      </c>
      <c r="C62" s="145">
        <v>345.97</v>
      </c>
      <c r="D62" s="145">
        <v>0</v>
      </c>
      <c r="E62" s="145">
        <f>B62+C62+D62</f>
        <v>345.97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1728.42</v>
      </c>
      <c r="C63" s="404">
        <f>SUM(C59,C61)</f>
        <v>277.72000000000003</v>
      </c>
      <c r="D63" s="156">
        <f>SUM(D59,D61)</f>
        <v>0</v>
      </c>
      <c r="E63" s="405">
        <f t="shared" ref="B63:E64" si="14">SUM(E59,E61)</f>
        <v>2006.14</v>
      </c>
      <c r="F63" s="135">
        <f t="shared" si="13"/>
        <v>0.5185835616853135</v>
      </c>
      <c r="G63" s="134">
        <f>E63/$E$66</f>
        <v>0.29946902443502682</v>
      </c>
      <c r="H63" s="154">
        <f>E63-E64</f>
        <v>685.08000000000015</v>
      </c>
    </row>
    <row r="64" spans="1:8" x14ac:dyDescent="0.35">
      <c r="A64" s="31" t="s">
        <v>26</v>
      </c>
      <c r="B64" s="406">
        <f t="shared" si="14"/>
        <v>975.09</v>
      </c>
      <c r="C64" s="406">
        <f t="shared" si="14"/>
        <v>345.97</v>
      </c>
      <c r="D64" s="137">
        <f t="shared" si="14"/>
        <v>0</v>
      </c>
      <c r="E64" s="137">
        <f t="shared" si="14"/>
        <v>1321.06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0.7725748392456081</v>
      </c>
      <c r="C65" s="141">
        <f t="shared" si="15"/>
        <v>-0.19727143972020694</v>
      </c>
      <c r="D65" s="407" t="e">
        <f t="shared" si="15"/>
        <v>#DIV/0!</v>
      </c>
      <c r="E65" s="141">
        <f>(E63-E64)/E64</f>
        <v>0.5185835616853135</v>
      </c>
      <c r="F65" s="138"/>
      <c r="G65" s="138"/>
      <c r="H65" s="139"/>
    </row>
    <row r="66" spans="1:8" x14ac:dyDescent="0.35">
      <c r="A66" s="18" t="s">
        <v>40</v>
      </c>
      <c r="B66" s="30">
        <f>B55+B63</f>
        <v>4883.1299999999992</v>
      </c>
      <c r="C66" s="30">
        <f t="shared" ref="C66:E66" si="16">C55+C63</f>
        <v>387.47</v>
      </c>
      <c r="D66" s="30">
        <f t="shared" si="16"/>
        <v>1428.3899999999999</v>
      </c>
      <c r="E66" s="30">
        <f t="shared" si="16"/>
        <v>6698.99</v>
      </c>
      <c r="F66" s="159">
        <f>(E66-E67)/E67</f>
        <v>0.18057190590656941</v>
      </c>
      <c r="G66" s="159">
        <f>E66/$E$66</f>
        <v>1</v>
      </c>
      <c r="H66" s="30">
        <f>E66-E67</f>
        <v>1024.630000000001</v>
      </c>
    </row>
    <row r="67" spans="1:8" x14ac:dyDescent="0.35">
      <c r="A67" s="31" t="s">
        <v>26</v>
      </c>
      <c r="B67" s="158">
        <f>B64+B56</f>
        <v>3592.4</v>
      </c>
      <c r="C67" s="158">
        <f t="shared" ref="C67:E67" si="17">C64+C56</f>
        <v>463.04</v>
      </c>
      <c r="D67" s="158">
        <f t="shared" si="17"/>
        <v>1618.9199999999998</v>
      </c>
      <c r="E67" s="158">
        <f t="shared" si="17"/>
        <v>5674.3599999999988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0.35929462197973472</v>
      </c>
      <c r="C68" s="159">
        <f t="shared" ref="C68:E68" si="18">(C66-C67)/C67</f>
        <v>-0.16320404284727019</v>
      </c>
      <c r="D68" s="159">
        <f t="shared" si="18"/>
        <v>-0.11768957082499444</v>
      </c>
      <c r="E68" s="159">
        <f t="shared" si="18"/>
        <v>0.18057190590656941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0.72893525740447429</v>
      </c>
      <c r="C69" s="159">
        <f t="shared" ref="C69:E69" si="19">C66/$E$66</f>
        <v>5.7840062457176385E-2</v>
      </c>
      <c r="D69" s="159">
        <f t="shared" si="19"/>
        <v>0.21322468013834919</v>
      </c>
      <c r="E69" s="159">
        <f t="shared" si="19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0.6330934237517537</v>
      </c>
      <c r="C70" s="408">
        <f t="shared" ref="C70:E70" si="20">C67/$E$67</f>
        <v>8.1602154251757042E-2</v>
      </c>
      <c r="D70" s="408">
        <f t="shared" si="20"/>
        <v>0.28530442199648953</v>
      </c>
      <c r="E70" s="157">
        <f t="shared" si="20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  <row r="73" spans="1:8" x14ac:dyDescent="0.35">
      <c r="A73" s="410" t="s">
        <v>76</v>
      </c>
    </row>
    <row r="74" spans="1:8" x14ac:dyDescent="0.35">
      <c r="A74" s="410" t="s">
        <v>79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B4" sqref="B4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53.45</v>
      </c>
      <c r="H5" s="181">
        <v>16.3</v>
      </c>
      <c r="I5" s="180">
        <v>37.15</v>
      </c>
      <c r="J5" s="180">
        <v>20.76</v>
      </c>
      <c r="K5" s="179">
        <v>0</v>
      </c>
      <c r="L5" s="179">
        <v>6.82</v>
      </c>
      <c r="M5" s="54">
        <v>0.89</v>
      </c>
      <c r="N5" s="182">
        <v>0</v>
      </c>
      <c r="O5" s="180">
        <f>B5+D5+E5+F5+H5+I5+J5+K5+L5+M5+N5</f>
        <v>81.92</v>
      </c>
      <c r="P5" s="183">
        <f>(O5-O6)/O6</f>
        <v>-0.13641155386885934</v>
      </c>
      <c r="Q5" s="184">
        <f>O5/$O$84</f>
        <v>1.4539679463252964E-3</v>
      </c>
      <c r="R5" s="185">
        <f>O5-O6</f>
        <v>-12.939999999999998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55.11</v>
      </c>
      <c r="H6" s="187">
        <v>18.010000000000002</v>
      </c>
      <c r="I6" s="187">
        <v>37.1</v>
      </c>
      <c r="J6" s="187">
        <v>24.53</v>
      </c>
      <c r="K6" s="145">
        <v>0</v>
      </c>
      <c r="L6" s="145">
        <v>14.91</v>
      </c>
      <c r="M6" s="188">
        <v>0.31</v>
      </c>
      <c r="N6" s="145">
        <v>0</v>
      </c>
      <c r="O6" s="189">
        <f>B6+D6+E6+F6+H6+I6+J6+K6+L6+M6+N6</f>
        <v>94.86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689.82</v>
      </c>
      <c r="C7" s="193">
        <v>71.17</v>
      </c>
      <c r="D7" s="83">
        <v>63.86</v>
      </c>
      <c r="E7" s="83">
        <v>7.31</v>
      </c>
      <c r="F7" s="83">
        <v>83.88</v>
      </c>
      <c r="G7" s="83">
        <v>1149.4100000000001</v>
      </c>
      <c r="H7" s="83">
        <v>492.8</v>
      </c>
      <c r="I7" s="83">
        <v>656.61</v>
      </c>
      <c r="J7" s="83">
        <v>612.67999999999995</v>
      </c>
      <c r="K7" s="83">
        <v>7.12</v>
      </c>
      <c r="L7" s="119">
        <v>198.36</v>
      </c>
      <c r="M7" s="83">
        <v>70.44</v>
      </c>
      <c r="N7" s="83">
        <v>1387.4900000000002</v>
      </c>
      <c r="O7" s="54">
        <f>B7+C7+F7+G7+J7+K7+L7+M7+N7</f>
        <v>4270.3700000000008</v>
      </c>
      <c r="P7" s="194">
        <f>(O7-O8)/O8</f>
        <v>0.13502127648264284</v>
      </c>
      <c r="Q7" s="195">
        <f>O7/$O$84</f>
        <v>7.5793226305531702E-2</v>
      </c>
      <c r="R7" s="196">
        <f>O7-O8</f>
        <v>508.00000000000091</v>
      </c>
      <c r="S7" s="197"/>
    </row>
    <row r="8" spans="1:112" s="205" customFormat="1" ht="21.75" thickBot="1" x14ac:dyDescent="0.4">
      <c r="A8" s="79" t="s">
        <v>16</v>
      </c>
      <c r="B8" s="73">
        <v>485.86</v>
      </c>
      <c r="C8" s="73">
        <v>74.63</v>
      </c>
      <c r="D8" s="73">
        <v>67.650000000000006</v>
      </c>
      <c r="E8" s="198">
        <v>6.98</v>
      </c>
      <c r="F8" s="187">
        <v>48.12</v>
      </c>
      <c r="G8" s="187">
        <v>1619.39</v>
      </c>
      <c r="H8" s="187">
        <v>668.98</v>
      </c>
      <c r="I8" s="187">
        <v>950.41</v>
      </c>
      <c r="J8" s="187">
        <v>823.52</v>
      </c>
      <c r="K8" s="73">
        <v>2.91</v>
      </c>
      <c r="L8" s="73">
        <v>176.69</v>
      </c>
      <c r="M8" s="73">
        <v>93.45</v>
      </c>
      <c r="N8" s="199">
        <v>437.8</v>
      </c>
      <c r="O8" s="145">
        <f t="shared" ref="O8:O54" si="0">B8+C8+F8+G8+J8+K8+L8+M8+N8</f>
        <v>3762.37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148.71</v>
      </c>
      <c r="C9" s="206">
        <v>27.91</v>
      </c>
      <c r="D9" s="206">
        <v>27.91</v>
      </c>
      <c r="E9" s="119">
        <v>0</v>
      </c>
      <c r="F9" s="206">
        <v>12.58</v>
      </c>
      <c r="G9" s="119">
        <v>295.27</v>
      </c>
      <c r="H9" s="206">
        <v>168.39</v>
      </c>
      <c r="I9" s="206">
        <v>126.88</v>
      </c>
      <c r="J9" s="206">
        <v>145.59</v>
      </c>
      <c r="K9" s="119">
        <v>0</v>
      </c>
      <c r="L9" s="206">
        <v>18.420000000000002</v>
      </c>
      <c r="M9" s="206">
        <v>13.62</v>
      </c>
      <c r="N9" s="206">
        <v>148.77000000000001</v>
      </c>
      <c r="O9" s="54">
        <f t="shared" si="0"/>
        <v>810.87</v>
      </c>
      <c r="P9" s="207">
        <f>(O9-O10)/O10</f>
        <v>-5.171385468196333E-2</v>
      </c>
      <c r="Q9" s="208">
        <f>O9/$O$84</f>
        <v>1.4391833357382727E-2</v>
      </c>
      <c r="R9" s="196">
        <f>O9-O10</f>
        <v>-44.220000000000027</v>
      </c>
      <c r="S9" s="197"/>
      <c r="T9" s="209"/>
    </row>
    <row r="10" spans="1:112" s="205" customFormat="1" ht="21.75" thickBot="1" x14ac:dyDescent="0.4">
      <c r="A10" s="79" t="s">
        <v>16</v>
      </c>
      <c r="B10" s="210">
        <v>94.22</v>
      </c>
      <c r="C10" s="210">
        <v>30.38</v>
      </c>
      <c r="D10" s="210">
        <v>30.38</v>
      </c>
      <c r="E10" s="73">
        <v>0</v>
      </c>
      <c r="F10" s="211">
        <v>12.83</v>
      </c>
      <c r="G10" s="212">
        <v>438.54</v>
      </c>
      <c r="H10" s="211">
        <v>252.74</v>
      </c>
      <c r="I10" s="198">
        <v>185.8</v>
      </c>
      <c r="J10" s="211">
        <v>141.46</v>
      </c>
      <c r="K10" s="187">
        <v>0</v>
      </c>
      <c r="L10" s="210">
        <v>18.899999999999999</v>
      </c>
      <c r="M10" s="210">
        <v>11.04</v>
      </c>
      <c r="N10" s="211">
        <v>107.72</v>
      </c>
      <c r="O10" s="145">
        <f t="shared" si="0"/>
        <v>855.09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156.43</v>
      </c>
      <c r="C11" s="213">
        <v>21.57</v>
      </c>
      <c r="D11" s="43">
        <v>21.57</v>
      </c>
      <c r="E11" s="54">
        <v>0</v>
      </c>
      <c r="F11" s="54">
        <v>9.39</v>
      </c>
      <c r="G11" s="214">
        <v>801.04</v>
      </c>
      <c r="H11" s="54">
        <v>259.04000000000002</v>
      </c>
      <c r="I11" s="54">
        <v>542</v>
      </c>
      <c r="J11" s="54">
        <v>153.38999999999999</v>
      </c>
      <c r="K11" s="54">
        <v>0</v>
      </c>
      <c r="L11" s="43">
        <v>6.57</v>
      </c>
      <c r="M11" s="43">
        <v>60.17</v>
      </c>
      <c r="N11" s="43">
        <v>8.11</v>
      </c>
      <c r="O11" s="54">
        <f t="shared" si="0"/>
        <v>1216.6699999999998</v>
      </c>
      <c r="P11" s="207">
        <f>(O11-O12)/O12</f>
        <v>-0.17192211098028296</v>
      </c>
      <c r="Q11" s="208">
        <f>O11/$O$84</f>
        <v>2.1594228286811498E-2</v>
      </c>
      <c r="R11" s="196">
        <f>O11-O12</f>
        <v>-252.60000000000036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125.91</v>
      </c>
      <c r="C12" s="215">
        <v>30.5</v>
      </c>
      <c r="D12" s="45">
        <v>30.5</v>
      </c>
      <c r="E12" s="45">
        <v>0</v>
      </c>
      <c r="F12" s="45">
        <v>10.039999999999999</v>
      </c>
      <c r="G12" s="216">
        <v>1081.1300000000001</v>
      </c>
      <c r="H12" s="45">
        <v>371.63</v>
      </c>
      <c r="I12" s="116">
        <v>709.5</v>
      </c>
      <c r="J12" s="58">
        <v>107.62</v>
      </c>
      <c r="K12" s="45">
        <v>0</v>
      </c>
      <c r="L12" s="45">
        <v>5.18</v>
      </c>
      <c r="M12" s="45">
        <v>93.33</v>
      </c>
      <c r="N12" s="116">
        <v>15.559999999999999</v>
      </c>
      <c r="O12" s="145">
        <f t="shared" si="0"/>
        <v>1469.2700000000002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80</v>
      </c>
      <c r="B13" s="72">
        <v>2</v>
      </c>
      <c r="C13" s="52">
        <v>0</v>
      </c>
      <c r="D13" s="47">
        <v>0</v>
      </c>
      <c r="E13" s="47">
        <v>0</v>
      </c>
      <c r="F13" s="47">
        <v>0</v>
      </c>
      <c r="G13" s="214">
        <v>10.92</v>
      </c>
      <c r="H13" s="47">
        <v>4.24</v>
      </c>
      <c r="I13" s="217">
        <v>6.68</v>
      </c>
      <c r="J13" s="95">
        <v>2.2000000000000002</v>
      </c>
      <c r="K13" s="47">
        <v>0</v>
      </c>
      <c r="L13" s="47">
        <v>0</v>
      </c>
      <c r="M13" s="47">
        <v>0.53</v>
      </c>
      <c r="N13" s="47">
        <v>2.42</v>
      </c>
      <c r="O13" s="54">
        <f t="shared" si="0"/>
        <v>18.07</v>
      </c>
      <c r="P13" s="218">
        <f>(O13-O14)/O14</f>
        <v>-0.67818343722172747</v>
      </c>
      <c r="Q13" s="208">
        <f>O13/$O$84</f>
        <v>3.2071778308225224E-4</v>
      </c>
      <c r="R13" s="196">
        <f>O13-O14</f>
        <v>-38.08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7.25</v>
      </c>
      <c r="C14" s="50">
        <v>0</v>
      </c>
      <c r="D14" s="45">
        <v>0</v>
      </c>
      <c r="E14" s="45">
        <v>0</v>
      </c>
      <c r="F14" s="45">
        <v>0</v>
      </c>
      <c r="G14" s="21">
        <v>37.79</v>
      </c>
      <c r="H14" s="45">
        <v>8.01</v>
      </c>
      <c r="I14" s="116">
        <v>29.78</v>
      </c>
      <c r="J14" s="60">
        <v>9.1</v>
      </c>
      <c r="K14" s="45">
        <v>0</v>
      </c>
      <c r="L14" s="45">
        <v>0</v>
      </c>
      <c r="M14" s="45">
        <v>1.5</v>
      </c>
      <c r="N14" s="50">
        <v>0.51</v>
      </c>
      <c r="O14" s="35">
        <f t="shared" si="0"/>
        <v>56.15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71</v>
      </c>
      <c r="B15" s="72">
        <v>4.93</v>
      </c>
      <c r="C15" s="53">
        <v>0.92</v>
      </c>
      <c r="D15" s="53">
        <v>0.92</v>
      </c>
      <c r="E15" s="53">
        <v>0</v>
      </c>
      <c r="F15" s="53">
        <v>0.06</v>
      </c>
      <c r="G15" s="54">
        <v>24.01</v>
      </c>
      <c r="H15" s="53">
        <v>15.57</v>
      </c>
      <c r="I15" s="53">
        <v>8.44</v>
      </c>
      <c r="J15" s="53">
        <v>20.48</v>
      </c>
      <c r="K15" s="53">
        <v>0</v>
      </c>
      <c r="L15" s="53">
        <v>0</v>
      </c>
      <c r="M15" s="53">
        <v>0.14000000000000001</v>
      </c>
      <c r="N15" s="53">
        <v>0.03</v>
      </c>
      <c r="O15" s="54">
        <f t="shared" si="0"/>
        <v>50.570000000000007</v>
      </c>
      <c r="P15" s="218">
        <f>(O15-O16)/O16</f>
        <v>1.2646663681146442</v>
      </c>
      <c r="Q15" s="208">
        <f>O15/$O$84</f>
        <v>8.9754832819421689E-4</v>
      </c>
      <c r="R15" s="196">
        <f>O15-O16</f>
        <v>28.240000000000006</v>
      </c>
    </row>
    <row r="16" spans="1:112" s="203" customFormat="1" ht="21.75" thickBot="1" x14ac:dyDescent="0.4">
      <c r="A16" s="219" t="s">
        <v>16</v>
      </c>
      <c r="B16" s="221">
        <v>0.99</v>
      </c>
      <c r="C16" s="116">
        <v>0.28999999999999998</v>
      </c>
      <c r="D16" s="116">
        <v>0.28999999999999998</v>
      </c>
      <c r="E16" s="50">
        <v>0</v>
      </c>
      <c r="F16" s="222">
        <v>0</v>
      </c>
      <c r="G16" s="188">
        <v>5.39</v>
      </c>
      <c r="H16" s="116">
        <v>2.94</v>
      </c>
      <c r="I16" s="116">
        <v>2.4500000000000002</v>
      </c>
      <c r="J16" s="116">
        <v>15.61</v>
      </c>
      <c r="K16" s="50">
        <v>0</v>
      </c>
      <c r="L16" s="222">
        <v>0</v>
      </c>
      <c r="M16" s="50">
        <v>0</v>
      </c>
      <c r="N16" s="222">
        <v>0.05</v>
      </c>
      <c r="O16" s="94">
        <f t="shared" si="0"/>
        <v>22.330000000000002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193.76</v>
      </c>
      <c r="C17" s="225">
        <v>21.93</v>
      </c>
      <c r="D17" s="43">
        <v>21.91</v>
      </c>
      <c r="E17" s="43">
        <v>0.02</v>
      </c>
      <c r="F17" s="43">
        <v>13.05</v>
      </c>
      <c r="G17" s="43">
        <v>331.96</v>
      </c>
      <c r="H17" s="43">
        <v>165.57</v>
      </c>
      <c r="I17" s="226">
        <v>166.39</v>
      </c>
      <c r="J17" s="42">
        <v>111.17</v>
      </c>
      <c r="K17" s="43">
        <v>0.11</v>
      </c>
      <c r="L17" s="43">
        <v>20.09</v>
      </c>
      <c r="M17" s="43">
        <v>20.14</v>
      </c>
      <c r="N17" s="43">
        <v>188.91</v>
      </c>
      <c r="O17" s="42">
        <f t="shared" si="0"/>
        <v>901.12</v>
      </c>
      <c r="P17" s="227">
        <f>(O17-O18)/O18</f>
        <v>9.4987544808311508E-2</v>
      </c>
      <c r="Q17" s="208">
        <f>O17/$O$84</f>
        <v>1.599364740957826E-2</v>
      </c>
      <c r="R17" s="196">
        <f>O17-O18</f>
        <v>78.169999999999959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140.83000000000001</v>
      </c>
      <c r="C18" s="50">
        <v>26.88</v>
      </c>
      <c r="D18" s="45">
        <v>26.88</v>
      </c>
      <c r="E18" s="45">
        <v>0</v>
      </c>
      <c r="F18" s="45">
        <v>18.72</v>
      </c>
      <c r="G18" s="216">
        <v>410.31</v>
      </c>
      <c r="H18" s="45">
        <v>165.82</v>
      </c>
      <c r="I18" s="116">
        <v>244.49</v>
      </c>
      <c r="J18" s="60">
        <v>112.85</v>
      </c>
      <c r="K18" s="45">
        <v>0</v>
      </c>
      <c r="L18" s="45">
        <v>18.010000000000002</v>
      </c>
      <c r="M18" s="45">
        <v>21.86</v>
      </c>
      <c r="N18" s="116">
        <v>73.489999999999995</v>
      </c>
      <c r="O18" s="145">
        <f t="shared" si="0"/>
        <v>822.95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72</v>
      </c>
      <c r="B19" s="229">
        <v>221.26</v>
      </c>
      <c r="C19" s="225">
        <v>1.06</v>
      </c>
      <c r="D19" s="230">
        <v>1.06</v>
      </c>
      <c r="E19" s="47">
        <v>0</v>
      </c>
      <c r="F19" s="47">
        <v>2.8</v>
      </c>
      <c r="G19" s="214">
        <v>468.78</v>
      </c>
      <c r="H19" s="47">
        <v>111.17</v>
      </c>
      <c r="I19" s="217">
        <v>357.61</v>
      </c>
      <c r="J19" s="100">
        <v>112.65</v>
      </c>
      <c r="K19" s="47">
        <v>0</v>
      </c>
      <c r="L19" s="47">
        <v>27.01</v>
      </c>
      <c r="M19" s="47">
        <v>6.33</v>
      </c>
      <c r="N19" s="47">
        <v>1.06</v>
      </c>
      <c r="O19" s="54">
        <f t="shared" si="0"/>
        <v>840.94999999999993</v>
      </c>
      <c r="P19" s="218">
        <f>(O19-O20)/O20</f>
        <v>0.36619878480683599</v>
      </c>
      <c r="Q19" s="208">
        <f>O19/$O$84</f>
        <v>1.4925712212674046E-2</v>
      </c>
      <c r="R19" s="196">
        <f>O19-O20</f>
        <v>225.40999999999985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104.1</v>
      </c>
      <c r="C20" s="231">
        <v>0.04</v>
      </c>
      <c r="D20" s="45">
        <v>0.04</v>
      </c>
      <c r="E20" s="45">
        <v>0</v>
      </c>
      <c r="F20" s="45">
        <v>2.0699999999999998</v>
      </c>
      <c r="G20" s="216">
        <v>490.9</v>
      </c>
      <c r="H20" s="45">
        <v>129.19</v>
      </c>
      <c r="I20" s="116">
        <v>361.71</v>
      </c>
      <c r="J20" s="60">
        <v>9.4700000000000006</v>
      </c>
      <c r="K20" s="45">
        <v>0</v>
      </c>
      <c r="L20" s="45">
        <v>3.36</v>
      </c>
      <c r="M20" s="45">
        <v>2.75</v>
      </c>
      <c r="N20" s="50">
        <v>2.85</v>
      </c>
      <c r="O20" s="82">
        <f t="shared" si="0"/>
        <v>615.54000000000008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73</v>
      </c>
      <c r="B21" s="232">
        <v>538.99</v>
      </c>
      <c r="C21" s="53">
        <v>53.31</v>
      </c>
      <c r="D21" s="233">
        <v>49.03</v>
      </c>
      <c r="E21" s="70">
        <v>4.28</v>
      </c>
      <c r="F21" s="234">
        <v>53.78</v>
      </c>
      <c r="G21" s="214">
        <v>798.1</v>
      </c>
      <c r="H21" s="235">
        <v>367.67</v>
      </c>
      <c r="I21" s="71">
        <v>430.43</v>
      </c>
      <c r="J21" s="229">
        <v>393.15</v>
      </c>
      <c r="K21" s="72">
        <v>3.77</v>
      </c>
      <c r="L21" s="236">
        <v>124.96</v>
      </c>
      <c r="M21" s="180">
        <v>103.04</v>
      </c>
      <c r="N21" s="180">
        <v>113.49</v>
      </c>
      <c r="O21" s="54">
        <f t="shared" si="0"/>
        <v>2182.5899999999997</v>
      </c>
      <c r="P21" s="207">
        <f>(O21-O22)/O22</f>
        <v>-7.3119667738250751E-2</v>
      </c>
      <c r="Q21" s="208">
        <f>O21/$O$84</f>
        <v>3.8737987060182229E-2</v>
      </c>
      <c r="R21" s="196">
        <f>O21-O22</f>
        <v>-172.18000000000075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452.33</v>
      </c>
      <c r="C22" s="215">
        <v>79.63</v>
      </c>
      <c r="D22" s="73">
        <v>74.569999999999993</v>
      </c>
      <c r="E22" s="237">
        <v>5.0599999999999996</v>
      </c>
      <c r="F22" s="73">
        <v>62.31</v>
      </c>
      <c r="G22" s="216">
        <v>944.01</v>
      </c>
      <c r="H22" s="199">
        <v>504.05</v>
      </c>
      <c r="I22" s="238">
        <v>439.96</v>
      </c>
      <c r="J22" s="239">
        <v>401.66</v>
      </c>
      <c r="K22" s="73">
        <v>4.97</v>
      </c>
      <c r="L22" s="199">
        <v>105.87</v>
      </c>
      <c r="M22" s="187">
        <v>221.53</v>
      </c>
      <c r="N22" s="73">
        <v>82.460000000000008</v>
      </c>
      <c r="O22" s="145">
        <f t="shared" si="0"/>
        <v>2354.7700000000004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1022.1</v>
      </c>
      <c r="C23" s="52">
        <v>166.61</v>
      </c>
      <c r="D23" s="43">
        <v>148.66</v>
      </c>
      <c r="E23" s="43">
        <v>17.95</v>
      </c>
      <c r="F23" s="240">
        <v>127.82</v>
      </c>
      <c r="G23" s="214">
        <v>1651.75</v>
      </c>
      <c r="H23" s="43">
        <v>868.66</v>
      </c>
      <c r="I23" s="226">
        <v>783.09</v>
      </c>
      <c r="J23" s="95">
        <v>983.11</v>
      </c>
      <c r="K23" s="43">
        <v>30.89</v>
      </c>
      <c r="L23" s="43">
        <v>205.74</v>
      </c>
      <c r="M23" s="43">
        <v>94.64</v>
      </c>
      <c r="N23" s="43">
        <v>108.62</v>
      </c>
      <c r="O23" s="54">
        <f t="shared" si="0"/>
        <v>4391.28</v>
      </c>
      <c r="P23" s="207">
        <f>(O23-O24)/O24</f>
        <v>-2.856814189831906E-2</v>
      </c>
      <c r="Q23" s="208">
        <f>O23/$O$84</f>
        <v>7.7939213419669764E-2</v>
      </c>
      <c r="R23" s="196">
        <f>O23-O24</f>
        <v>-129.13999999999942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697.52</v>
      </c>
      <c r="C24" s="50">
        <v>197.44</v>
      </c>
      <c r="D24" s="45">
        <v>167.87</v>
      </c>
      <c r="E24" s="45">
        <v>29.57</v>
      </c>
      <c r="F24" s="45">
        <v>117.07</v>
      </c>
      <c r="G24" s="216">
        <v>1936.25</v>
      </c>
      <c r="H24" s="45">
        <v>1067.2</v>
      </c>
      <c r="I24" s="116">
        <v>869.05</v>
      </c>
      <c r="J24" s="58">
        <v>996.18</v>
      </c>
      <c r="K24" s="45">
        <v>23.74</v>
      </c>
      <c r="L24" s="45">
        <v>183.84</v>
      </c>
      <c r="M24" s="45">
        <v>181.54</v>
      </c>
      <c r="N24" s="45">
        <v>186.83999999999997</v>
      </c>
      <c r="O24" s="21">
        <f t="shared" si="0"/>
        <v>4520.4199999999992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404.35</v>
      </c>
      <c r="C25" s="53">
        <v>43.23</v>
      </c>
      <c r="D25" s="47">
        <v>39.93</v>
      </c>
      <c r="E25" s="47">
        <v>3.3</v>
      </c>
      <c r="F25" s="47">
        <v>30.58</v>
      </c>
      <c r="G25" s="214">
        <v>937.44</v>
      </c>
      <c r="H25" s="47">
        <v>453.87</v>
      </c>
      <c r="I25" s="217">
        <v>483.57</v>
      </c>
      <c r="J25" s="54">
        <v>493.5</v>
      </c>
      <c r="K25" s="47">
        <v>0.09</v>
      </c>
      <c r="L25" s="47">
        <v>45.05</v>
      </c>
      <c r="M25" s="47">
        <v>37.54</v>
      </c>
      <c r="N25" s="47">
        <v>393.14</v>
      </c>
      <c r="O25" s="54">
        <f t="shared" si="0"/>
        <v>2384.92</v>
      </c>
      <c r="P25" s="207">
        <f>(O25-O26)/O26</f>
        <v>-5.7705148618908852E-2</v>
      </c>
      <c r="Q25" s="208">
        <f>O25/$O$84</f>
        <v>4.2329067804566967E-2</v>
      </c>
      <c r="R25" s="196">
        <f>O25-O26</f>
        <v>-146.04999999999973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254.93</v>
      </c>
      <c r="C26" s="50">
        <v>61.01</v>
      </c>
      <c r="D26" s="45">
        <v>59.17</v>
      </c>
      <c r="E26" s="45">
        <v>1.84</v>
      </c>
      <c r="F26" s="45">
        <v>32.93</v>
      </c>
      <c r="G26" s="216">
        <v>1123.29</v>
      </c>
      <c r="H26" s="45">
        <v>564.99</v>
      </c>
      <c r="I26" s="116">
        <v>558.29999999999995</v>
      </c>
      <c r="J26" s="58">
        <v>510.25</v>
      </c>
      <c r="K26" s="45">
        <v>0.08</v>
      </c>
      <c r="L26" s="45">
        <v>45.35</v>
      </c>
      <c r="M26" s="45">
        <v>33.520000000000003</v>
      </c>
      <c r="N26" s="45">
        <v>469.61</v>
      </c>
      <c r="O26" s="21">
        <f t="shared" si="0"/>
        <v>2530.9699999999998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8.64</v>
      </c>
      <c r="C27" s="53">
        <v>0</v>
      </c>
      <c r="D27" s="47">
        <v>0</v>
      </c>
      <c r="E27" s="47">
        <v>0</v>
      </c>
      <c r="F27" s="47">
        <v>0.16</v>
      </c>
      <c r="G27" s="214">
        <v>70.91</v>
      </c>
      <c r="H27" s="47">
        <v>38.33</v>
      </c>
      <c r="I27" s="217">
        <v>32.58</v>
      </c>
      <c r="J27" s="95">
        <v>56.1</v>
      </c>
      <c r="K27" s="47">
        <v>0</v>
      </c>
      <c r="L27" s="47">
        <v>0.24</v>
      </c>
      <c r="M27" s="47">
        <v>7.7</v>
      </c>
      <c r="N27" s="47">
        <v>3</v>
      </c>
      <c r="O27" s="54">
        <f t="shared" si="0"/>
        <v>146.75</v>
      </c>
      <c r="P27" s="207">
        <f>(O27-O28)/O28</f>
        <v>0.27886710239651419</v>
      </c>
      <c r="Q27" s="208">
        <f>O27/$O$84</f>
        <v>2.6046117690824858E-3</v>
      </c>
      <c r="R27" s="196">
        <f>O27-O28</f>
        <v>32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9.1199999999999992</v>
      </c>
      <c r="C28" s="50">
        <v>0</v>
      </c>
      <c r="D28" s="45">
        <v>0</v>
      </c>
      <c r="E28" s="45">
        <v>0</v>
      </c>
      <c r="F28" s="45">
        <v>0.91</v>
      </c>
      <c r="G28" s="216">
        <v>66.599999999999994</v>
      </c>
      <c r="H28" s="45">
        <v>35.020000000000003</v>
      </c>
      <c r="I28" s="116">
        <v>31.58</v>
      </c>
      <c r="J28" s="58">
        <v>26.87</v>
      </c>
      <c r="K28" s="45">
        <v>0</v>
      </c>
      <c r="L28" s="45">
        <v>0</v>
      </c>
      <c r="M28" s="45">
        <v>7.97</v>
      </c>
      <c r="N28" s="45">
        <v>3.28</v>
      </c>
      <c r="O28" s="21">
        <f t="shared" si="0"/>
        <v>114.75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48.55</v>
      </c>
      <c r="C29" s="53">
        <v>9.5299999999999994</v>
      </c>
      <c r="D29" s="47">
        <v>9.5299999999999994</v>
      </c>
      <c r="E29" s="47">
        <v>0</v>
      </c>
      <c r="F29" s="47">
        <v>10.86</v>
      </c>
      <c r="G29" s="214">
        <v>225.22</v>
      </c>
      <c r="H29" s="47">
        <v>127.12</v>
      </c>
      <c r="I29" s="217">
        <v>98.1</v>
      </c>
      <c r="J29" s="95">
        <v>100.16</v>
      </c>
      <c r="K29" s="47">
        <v>0</v>
      </c>
      <c r="L29" s="47">
        <v>7.76</v>
      </c>
      <c r="M29" s="47">
        <v>7.46</v>
      </c>
      <c r="N29" s="47">
        <v>27.51</v>
      </c>
      <c r="O29" s="54">
        <f t="shared" si="0"/>
        <v>437.0499999999999</v>
      </c>
      <c r="P29" s="207">
        <f>(O29-O30)/O30</f>
        <v>-0.10773345310522252</v>
      </c>
      <c r="Q29" s="208">
        <f>O29/$O$84</f>
        <v>7.7570396843441233E-3</v>
      </c>
      <c r="R29" s="196">
        <f>O29-O30</f>
        <v>-52.770000000000095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36.54</v>
      </c>
      <c r="C30" s="243">
        <v>12.13</v>
      </c>
      <c r="D30" s="45">
        <v>12.13</v>
      </c>
      <c r="E30" s="45">
        <v>0</v>
      </c>
      <c r="F30" s="45">
        <v>10.8</v>
      </c>
      <c r="G30" s="216">
        <v>288.62</v>
      </c>
      <c r="H30" s="45">
        <v>169.9</v>
      </c>
      <c r="I30" s="116">
        <v>118.72</v>
      </c>
      <c r="J30" s="58">
        <v>105.78</v>
      </c>
      <c r="K30" s="45">
        <v>0</v>
      </c>
      <c r="L30" s="45">
        <v>5.98</v>
      </c>
      <c r="M30" s="45">
        <v>7.7</v>
      </c>
      <c r="N30" s="45">
        <v>22.27</v>
      </c>
      <c r="O30" s="21">
        <f t="shared" si="0"/>
        <v>489.82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38.15</v>
      </c>
      <c r="C31" s="52">
        <v>8.4499999999999993</v>
      </c>
      <c r="D31" s="47">
        <v>8.4499999999999993</v>
      </c>
      <c r="E31" s="47">
        <v>0</v>
      </c>
      <c r="F31" s="47">
        <v>2.57</v>
      </c>
      <c r="G31" s="214">
        <v>235.99</v>
      </c>
      <c r="H31" s="47">
        <v>62.05</v>
      </c>
      <c r="I31" s="217">
        <v>173.94</v>
      </c>
      <c r="J31" s="95">
        <v>23.12</v>
      </c>
      <c r="K31" s="47">
        <v>0</v>
      </c>
      <c r="L31" s="47">
        <v>10.61</v>
      </c>
      <c r="M31" s="47">
        <v>1.19</v>
      </c>
      <c r="N31" s="47">
        <v>1.33</v>
      </c>
      <c r="O31" s="54">
        <f t="shared" si="0"/>
        <v>321.41000000000003</v>
      </c>
      <c r="P31" s="207">
        <f>(O31-O32)/O32</f>
        <v>-0.12298079022047585</v>
      </c>
      <c r="Q31" s="208">
        <f>O31/$O$84</f>
        <v>5.7045878616749698E-3</v>
      </c>
      <c r="R31" s="196">
        <f>O31-O32</f>
        <v>-45.069999999999993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31.46</v>
      </c>
      <c r="C32" s="50">
        <v>7.65</v>
      </c>
      <c r="D32" s="45">
        <v>7.65</v>
      </c>
      <c r="E32" s="45">
        <v>0</v>
      </c>
      <c r="F32" s="45">
        <v>1.25</v>
      </c>
      <c r="G32" s="20">
        <v>304.07</v>
      </c>
      <c r="H32" s="45">
        <v>90.37</v>
      </c>
      <c r="I32" s="116">
        <v>213.7</v>
      </c>
      <c r="J32" s="243">
        <v>14.79</v>
      </c>
      <c r="K32" s="45">
        <v>0</v>
      </c>
      <c r="L32" s="45">
        <v>4.87</v>
      </c>
      <c r="M32" s="45">
        <v>1.52</v>
      </c>
      <c r="N32" s="45">
        <v>0.87</v>
      </c>
      <c r="O32" s="21">
        <f t="shared" si="0"/>
        <v>366.48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579.71</v>
      </c>
      <c r="C33" s="119">
        <v>67.849999999999994</v>
      </c>
      <c r="D33" s="245">
        <v>35.11</v>
      </c>
      <c r="E33" s="83">
        <v>32.74</v>
      </c>
      <c r="F33" s="245">
        <v>79.55</v>
      </c>
      <c r="G33" s="103">
        <v>1349.83</v>
      </c>
      <c r="H33" s="245">
        <v>436.14</v>
      </c>
      <c r="I33" s="245">
        <v>913.69</v>
      </c>
      <c r="J33" s="245">
        <v>1506.76</v>
      </c>
      <c r="K33" s="245">
        <v>11.19</v>
      </c>
      <c r="L33" s="245">
        <v>42.24</v>
      </c>
      <c r="M33" s="245">
        <v>96.49</v>
      </c>
      <c r="N33" s="245">
        <v>175.28</v>
      </c>
      <c r="O33" s="54">
        <f t="shared" si="0"/>
        <v>3908.8999999999996</v>
      </c>
      <c r="P33" s="207">
        <f>(O33-O34)/O34</f>
        <v>-0.15447594120764424</v>
      </c>
      <c r="Q33" s="208">
        <f>O33/$O$84</f>
        <v>6.9377628239635628E-2</v>
      </c>
      <c r="R33" s="196">
        <f>O33-O34</f>
        <v>-714.14999999999964</v>
      </c>
      <c r="S33" s="197"/>
      <c r="T33" s="209"/>
    </row>
    <row r="34" spans="1:112" s="205" customFormat="1" ht="21.75" thickBot="1" x14ac:dyDescent="0.4">
      <c r="A34" s="31" t="s">
        <v>16</v>
      </c>
      <c r="B34" s="33">
        <v>455.73</v>
      </c>
      <c r="C34" s="34">
        <v>85.06</v>
      </c>
      <c r="D34" s="34">
        <v>51.45</v>
      </c>
      <c r="E34" s="34">
        <v>33.61</v>
      </c>
      <c r="F34" s="246">
        <v>87</v>
      </c>
      <c r="G34" s="247">
        <v>1794.23</v>
      </c>
      <c r="H34" s="34">
        <v>633.75</v>
      </c>
      <c r="I34" s="246">
        <v>1160.48</v>
      </c>
      <c r="J34" s="34">
        <v>1887.87</v>
      </c>
      <c r="K34" s="86">
        <v>43.73</v>
      </c>
      <c r="L34" s="248">
        <v>44.26</v>
      </c>
      <c r="M34" s="248">
        <v>85.15</v>
      </c>
      <c r="N34" s="248">
        <v>140.02000000000001</v>
      </c>
      <c r="O34" s="82">
        <f t="shared" si="0"/>
        <v>4623.0499999999993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1599.66</v>
      </c>
      <c r="C35" s="213">
        <v>243.28</v>
      </c>
      <c r="D35" s="54">
        <v>120.75</v>
      </c>
      <c r="E35" s="54">
        <v>122.53</v>
      </c>
      <c r="F35" s="54">
        <v>185.55</v>
      </c>
      <c r="G35" s="214">
        <v>2400.91</v>
      </c>
      <c r="H35" s="43">
        <v>748.75</v>
      </c>
      <c r="I35" s="54">
        <v>1652.16</v>
      </c>
      <c r="J35" s="95">
        <v>3999.46</v>
      </c>
      <c r="K35" s="54">
        <v>47.5</v>
      </c>
      <c r="L35" s="54">
        <v>206.88</v>
      </c>
      <c r="M35" s="54">
        <v>308.62</v>
      </c>
      <c r="N35" s="54">
        <v>518.41</v>
      </c>
      <c r="O35" s="54">
        <f t="shared" si="0"/>
        <v>9510.27</v>
      </c>
      <c r="P35" s="207">
        <f>(O35-O36)/O36</f>
        <v>7.1107827424762793E-2</v>
      </c>
      <c r="Q35" s="208">
        <f>O35/$O$84</f>
        <v>0.16879428394652193</v>
      </c>
      <c r="R35" s="196">
        <f>O35-O36</f>
        <v>631.36000000000058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1157.4000000000001</v>
      </c>
      <c r="C36" s="50">
        <v>273.27</v>
      </c>
      <c r="D36" s="45">
        <v>167.76</v>
      </c>
      <c r="E36" s="45">
        <v>105.51</v>
      </c>
      <c r="F36" s="45">
        <v>183.9</v>
      </c>
      <c r="G36" s="216">
        <v>2747.1</v>
      </c>
      <c r="H36" s="45">
        <v>929.62</v>
      </c>
      <c r="I36" s="116">
        <v>1817.48</v>
      </c>
      <c r="J36" s="58">
        <v>3545.53</v>
      </c>
      <c r="K36" s="45">
        <v>72.08</v>
      </c>
      <c r="L36" s="45">
        <v>198.06</v>
      </c>
      <c r="M36" s="45">
        <v>170.17</v>
      </c>
      <c r="N36" s="45">
        <v>531.4</v>
      </c>
      <c r="O36" s="21">
        <f t="shared" si="0"/>
        <v>8878.91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789.28</v>
      </c>
      <c r="C37" s="225">
        <v>116.39</v>
      </c>
      <c r="D37" s="47">
        <v>66.84</v>
      </c>
      <c r="E37" s="47">
        <v>49.55</v>
      </c>
      <c r="F37" s="47">
        <v>73.569999999999993</v>
      </c>
      <c r="G37" s="214">
        <v>985.27</v>
      </c>
      <c r="H37" s="47">
        <v>277.02999999999997</v>
      </c>
      <c r="I37" s="217">
        <v>708.24</v>
      </c>
      <c r="J37" s="54">
        <v>1443.52</v>
      </c>
      <c r="K37" s="47">
        <v>42.81</v>
      </c>
      <c r="L37" s="47">
        <v>44.07</v>
      </c>
      <c r="M37" s="47">
        <v>76.13</v>
      </c>
      <c r="N37" s="47">
        <v>186.49</v>
      </c>
      <c r="O37" s="54">
        <f t="shared" si="0"/>
        <v>3757.5299999999997</v>
      </c>
      <c r="P37" s="207">
        <f>(O37-O38)/O38</f>
        <v>-0.12026156644869479</v>
      </c>
      <c r="Q37" s="208">
        <f>O37/$O$84</f>
        <v>6.6691017789986456E-2</v>
      </c>
      <c r="R37" s="196">
        <f>O37-O38</f>
        <v>-513.66000000000076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560.82000000000005</v>
      </c>
      <c r="C38" s="50">
        <v>122.04</v>
      </c>
      <c r="D38" s="45">
        <v>74.55</v>
      </c>
      <c r="E38" s="45">
        <v>47.49</v>
      </c>
      <c r="F38" s="45">
        <v>82.88</v>
      </c>
      <c r="G38" s="216">
        <v>1312.32</v>
      </c>
      <c r="H38" s="45">
        <v>405.54</v>
      </c>
      <c r="I38" s="116">
        <v>906.78</v>
      </c>
      <c r="J38" s="249">
        <v>1280.45</v>
      </c>
      <c r="K38" s="45">
        <v>27.25</v>
      </c>
      <c r="L38" s="45">
        <v>45.85</v>
      </c>
      <c r="M38" s="45">
        <v>70.63</v>
      </c>
      <c r="N38" s="45">
        <v>768.95</v>
      </c>
      <c r="O38" s="21">
        <f t="shared" si="0"/>
        <v>4271.1900000000005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2.27</v>
      </c>
      <c r="C39" s="225">
        <v>0.08</v>
      </c>
      <c r="D39" s="47">
        <v>0.08</v>
      </c>
      <c r="E39" s="47">
        <v>0</v>
      </c>
      <c r="F39" s="47">
        <v>0.14000000000000001</v>
      </c>
      <c r="G39" s="214">
        <v>28.08</v>
      </c>
      <c r="H39" s="47">
        <v>19.059999999999999</v>
      </c>
      <c r="I39" s="217">
        <v>9.02</v>
      </c>
      <c r="J39" s="95">
        <v>0.37</v>
      </c>
      <c r="K39" s="47">
        <v>0</v>
      </c>
      <c r="L39" s="47">
        <v>20.41</v>
      </c>
      <c r="M39" s="47">
        <v>0.04</v>
      </c>
      <c r="N39" s="47">
        <v>1.96</v>
      </c>
      <c r="O39" s="54">
        <f t="shared" si="0"/>
        <v>53.35</v>
      </c>
      <c r="P39" s="250">
        <f>(O39-O40)/O40</f>
        <v>0.42380571123565502</v>
      </c>
      <c r="Q39" s="208">
        <f>O39/$O$84</f>
        <v>9.4688952559148637E-4</v>
      </c>
      <c r="R39" s="196">
        <f>O39-O40</f>
        <v>15.879999999999995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0.77</v>
      </c>
      <c r="C40" s="50">
        <v>-0.01</v>
      </c>
      <c r="D40" s="45">
        <v>-0.01</v>
      </c>
      <c r="E40" s="45">
        <v>0</v>
      </c>
      <c r="F40" s="45">
        <v>0.2</v>
      </c>
      <c r="G40" s="216">
        <v>18.52</v>
      </c>
      <c r="H40" s="45">
        <v>0.1</v>
      </c>
      <c r="I40" s="116">
        <v>18.420000000000002</v>
      </c>
      <c r="J40" s="60">
        <v>7.0000000000000007E-2</v>
      </c>
      <c r="K40" s="45">
        <v>0</v>
      </c>
      <c r="L40" s="45">
        <v>16.100000000000001</v>
      </c>
      <c r="M40" s="45">
        <v>0.05</v>
      </c>
      <c r="N40" s="45">
        <v>1.77</v>
      </c>
      <c r="O40" s="21">
        <f t="shared" si="0"/>
        <v>37.470000000000006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493.95</v>
      </c>
      <c r="C41" s="225">
        <v>42.44</v>
      </c>
      <c r="D41" s="47">
        <v>41.03</v>
      </c>
      <c r="E41" s="47">
        <v>1.41</v>
      </c>
      <c r="F41" s="47">
        <v>51.68</v>
      </c>
      <c r="G41" s="214">
        <v>876.52</v>
      </c>
      <c r="H41" s="47">
        <v>298.87</v>
      </c>
      <c r="I41" s="217">
        <v>577.65</v>
      </c>
      <c r="J41" s="100">
        <v>519.30999999999995</v>
      </c>
      <c r="K41" s="47">
        <v>15.28</v>
      </c>
      <c r="L41" s="47">
        <v>19.760000000000002</v>
      </c>
      <c r="M41" s="47">
        <v>15.85</v>
      </c>
      <c r="N41" s="47">
        <v>448.49</v>
      </c>
      <c r="O41" s="54">
        <f t="shared" si="0"/>
        <v>2483.2799999999997</v>
      </c>
      <c r="P41" s="252">
        <f>(O41-O42)/O42</f>
        <v>-3.7760633619170043E-2</v>
      </c>
      <c r="Q41" s="253">
        <f>O41/$O$84</f>
        <v>4.4074823263558126E-2</v>
      </c>
      <c r="R41" s="56">
        <f>O41-O42</f>
        <v>-97.450000000000728</v>
      </c>
      <c r="S41" s="197"/>
    </row>
    <row r="42" spans="1:112" s="205" customFormat="1" ht="21.75" thickBot="1" x14ac:dyDescent="0.4">
      <c r="A42" s="31" t="s">
        <v>16</v>
      </c>
      <c r="B42" s="243">
        <v>363.48</v>
      </c>
      <c r="C42" s="50">
        <v>65.02</v>
      </c>
      <c r="D42" s="45">
        <v>56.81</v>
      </c>
      <c r="E42" s="45">
        <v>8.2100000000000009</v>
      </c>
      <c r="F42" s="45">
        <v>44.35</v>
      </c>
      <c r="G42" s="216">
        <v>1141.48</v>
      </c>
      <c r="H42" s="45">
        <v>460.17</v>
      </c>
      <c r="I42" s="50">
        <v>681.31</v>
      </c>
      <c r="J42" s="50">
        <v>638.13</v>
      </c>
      <c r="K42" s="254">
        <v>7.09</v>
      </c>
      <c r="L42" s="45">
        <v>19.010000000000002</v>
      </c>
      <c r="M42" s="45">
        <v>26.19</v>
      </c>
      <c r="N42" s="45">
        <v>275.98</v>
      </c>
      <c r="O42" s="21">
        <f t="shared" si="0"/>
        <v>2580.7300000000005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137.97</v>
      </c>
      <c r="C43" s="255">
        <v>12.08</v>
      </c>
      <c r="D43" s="256">
        <v>12.08</v>
      </c>
      <c r="E43" s="256">
        <v>0</v>
      </c>
      <c r="F43" s="256">
        <v>17.28</v>
      </c>
      <c r="G43" s="214">
        <v>473.58</v>
      </c>
      <c r="H43" s="256">
        <v>274.31</v>
      </c>
      <c r="I43" s="257">
        <v>199.27</v>
      </c>
      <c r="J43" s="53">
        <v>119.36</v>
      </c>
      <c r="K43" s="256">
        <v>0</v>
      </c>
      <c r="L43" s="256">
        <v>4.1399999999999997</v>
      </c>
      <c r="M43" s="256">
        <v>20.260000000000002</v>
      </c>
      <c r="N43" s="256">
        <v>5.56</v>
      </c>
      <c r="O43" s="54">
        <f t="shared" si="0"/>
        <v>790.2299999999999</v>
      </c>
      <c r="P43" s="258">
        <f>(O43-O44)/O44</f>
        <v>-0.17918648856389066</v>
      </c>
      <c r="Q43" s="259">
        <f>O43/$O$84</f>
        <v>1.4025501589656235E-2</v>
      </c>
      <c r="R43" s="260">
        <f>O43-O44</f>
        <v>-172.5100000000001</v>
      </c>
    </row>
    <row r="44" spans="1:112" s="203" customFormat="1" ht="21.75" thickBot="1" x14ac:dyDescent="0.4">
      <c r="A44" s="31" t="s">
        <v>16</v>
      </c>
      <c r="B44" s="262">
        <v>117.93</v>
      </c>
      <c r="C44" s="50">
        <v>17.28</v>
      </c>
      <c r="D44" s="263">
        <v>17.28</v>
      </c>
      <c r="E44" s="116">
        <v>0</v>
      </c>
      <c r="F44" s="116">
        <v>26.98</v>
      </c>
      <c r="G44" s="145">
        <v>623.95000000000005</v>
      </c>
      <c r="H44" s="263">
        <v>369.07</v>
      </c>
      <c r="I44" s="116">
        <v>254.88</v>
      </c>
      <c r="J44" s="116">
        <v>135.83000000000001</v>
      </c>
      <c r="K44" s="116">
        <v>0</v>
      </c>
      <c r="L44" s="116">
        <v>5.3</v>
      </c>
      <c r="M44" s="116">
        <v>20.04</v>
      </c>
      <c r="N44" s="45">
        <v>15.43</v>
      </c>
      <c r="O44" s="21">
        <f t="shared" si="0"/>
        <v>962.74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436.15</v>
      </c>
      <c r="C45" s="53">
        <v>11.66</v>
      </c>
      <c r="D45" s="256">
        <v>11.66</v>
      </c>
      <c r="E45" s="256">
        <v>0</v>
      </c>
      <c r="F45" s="256">
        <v>11.78</v>
      </c>
      <c r="G45" s="214">
        <v>331.35</v>
      </c>
      <c r="H45" s="256">
        <v>170.15</v>
      </c>
      <c r="I45" s="257">
        <v>161.19999999999999</v>
      </c>
      <c r="J45" s="52">
        <v>374.91</v>
      </c>
      <c r="K45" s="256">
        <v>0.03</v>
      </c>
      <c r="L45" s="256">
        <v>9.1199999999999992</v>
      </c>
      <c r="M45" s="256">
        <v>181.44</v>
      </c>
      <c r="N45" s="256">
        <v>531.84</v>
      </c>
      <c r="O45" s="54">
        <f t="shared" si="0"/>
        <v>1888.2800000000002</v>
      </c>
      <c r="P45" s="258">
        <f>(O45-O46)/O46</f>
        <v>0.12834179862563502</v>
      </c>
      <c r="Q45" s="259">
        <f>O45/$O$84</f>
        <v>3.3514387129969861E-2</v>
      </c>
      <c r="R45" s="260">
        <f>O45-O46</f>
        <v>214.7800000000002</v>
      </c>
    </row>
    <row r="46" spans="1:112" s="203" customFormat="1" ht="21.75" thickBot="1" x14ac:dyDescent="0.4">
      <c r="A46" s="31" t="s">
        <v>16</v>
      </c>
      <c r="B46" s="262">
        <v>398.47</v>
      </c>
      <c r="C46" s="116">
        <v>10.119999999999999</v>
      </c>
      <c r="D46" s="116">
        <v>10.119999999999999</v>
      </c>
      <c r="E46" s="50">
        <v>0</v>
      </c>
      <c r="F46" s="263">
        <v>11.61</v>
      </c>
      <c r="G46" s="188">
        <v>290.93</v>
      </c>
      <c r="H46" s="116">
        <v>185.31</v>
      </c>
      <c r="I46" s="50">
        <v>105.62</v>
      </c>
      <c r="J46" s="267">
        <v>229.2</v>
      </c>
      <c r="K46" s="116">
        <v>0</v>
      </c>
      <c r="L46" s="50">
        <v>7.57</v>
      </c>
      <c r="M46" s="263">
        <v>187.18</v>
      </c>
      <c r="N46" s="45">
        <v>538.41999999999996</v>
      </c>
      <c r="O46" s="21">
        <f t="shared" si="0"/>
        <v>1673.5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11.29</v>
      </c>
      <c r="C47" s="53">
        <v>0.32</v>
      </c>
      <c r="D47" s="256">
        <v>0.32</v>
      </c>
      <c r="E47" s="256">
        <v>0</v>
      </c>
      <c r="F47" s="256">
        <v>3.94</v>
      </c>
      <c r="G47" s="214">
        <v>610.11</v>
      </c>
      <c r="H47" s="256">
        <v>143.86000000000001</v>
      </c>
      <c r="I47" s="257">
        <v>466.25</v>
      </c>
      <c r="J47" s="53">
        <v>0.17</v>
      </c>
      <c r="K47" s="256">
        <v>0</v>
      </c>
      <c r="L47" s="256">
        <v>1.59</v>
      </c>
      <c r="M47" s="256">
        <v>2.1</v>
      </c>
      <c r="N47" s="256">
        <v>3.66</v>
      </c>
      <c r="O47" s="54">
        <f t="shared" si="0"/>
        <v>633.17999999999995</v>
      </c>
      <c r="P47" s="271">
        <f>(O47-O48)/O48</f>
        <v>-0.15325363074701118</v>
      </c>
      <c r="Q47" s="259">
        <f>O47/$O$84</f>
        <v>1.123807890935365E-2</v>
      </c>
      <c r="R47" s="260">
        <f>O47-O48</f>
        <v>-114.60000000000002</v>
      </c>
    </row>
    <row r="48" spans="1:112" s="203" customFormat="1" ht="21.75" thickBot="1" x14ac:dyDescent="0.4">
      <c r="A48" s="31" t="s">
        <v>16</v>
      </c>
      <c r="B48" s="262">
        <v>12.1</v>
      </c>
      <c r="C48" s="50">
        <v>0.57999999999999996</v>
      </c>
      <c r="D48" s="263">
        <v>0.57999999999999996</v>
      </c>
      <c r="E48" s="116">
        <v>0</v>
      </c>
      <c r="F48" s="50">
        <v>5.86</v>
      </c>
      <c r="G48" s="145">
        <v>720.78</v>
      </c>
      <c r="H48" s="50">
        <v>173.83</v>
      </c>
      <c r="I48" s="263">
        <v>546.95000000000005</v>
      </c>
      <c r="J48" s="116">
        <v>0.24</v>
      </c>
      <c r="K48" s="116">
        <v>0</v>
      </c>
      <c r="L48" s="50">
        <v>1.5</v>
      </c>
      <c r="M48" s="263">
        <v>3.53</v>
      </c>
      <c r="N48" s="45">
        <v>3.19</v>
      </c>
      <c r="O48" s="21">
        <f t="shared" si="0"/>
        <v>747.78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651.15</v>
      </c>
      <c r="C49" s="53">
        <v>110.57</v>
      </c>
      <c r="D49" s="256">
        <v>110.57</v>
      </c>
      <c r="E49" s="256">
        <v>0</v>
      </c>
      <c r="F49" s="256">
        <v>23.2</v>
      </c>
      <c r="G49" s="214">
        <v>1096.6300000000001</v>
      </c>
      <c r="H49" s="256">
        <v>514.71</v>
      </c>
      <c r="I49" s="257">
        <v>581.91999999999996</v>
      </c>
      <c r="J49" s="52">
        <v>331.86</v>
      </c>
      <c r="K49" s="256">
        <v>0</v>
      </c>
      <c r="L49" s="256">
        <v>133.34</v>
      </c>
      <c r="M49" s="256">
        <v>56.77</v>
      </c>
      <c r="N49" s="256">
        <v>75.03</v>
      </c>
      <c r="O49" s="54">
        <f t="shared" si="0"/>
        <v>2478.5500000000006</v>
      </c>
      <c r="P49" s="258">
        <f>(O49-O50)/O50</f>
        <v>-0.11974869749585343</v>
      </c>
      <c r="Q49" s="259">
        <f>O49/$O$84</f>
        <v>4.3990872233454152E-2</v>
      </c>
      <c r="R49" s="260">
        <f>O49-O50</f>
        <v>-337.17999999999938</v>
      </c>
    </row>
    <row r="50" spans="1:197" s="203" customFormat="1" ht="21.75" thickBot="1" x14ac:dyDescent="0.4">
      <c r="A50" s="31" t="s">
        <v>16</v>
      </c>
      <c r="B50" s="262">
        <v>449.11</v>
      </c>
      <c r="C50" s="50">
        <v>130.21</v>
      </c>
      <c r="D50" s="263">
        <v>130.21</v>
      </c>
      <c r="E50" s="50">
        <v>0</v>
      </c>
      <c r="F50" s="263">
        <v>22.22</v>
      </c>
      <c r="G50" s="145">
        <v>1291.49</v>
      </c>
      <c r="H50" s="231">
        <v>566.24</v>
      </c>
      <c r="I50" s="231">
        <v>725.25</v>
      </c>
      <c r="J50" s="231">
        <v>352.06</v>
      </c>
      <c r="K50" s="263">
        <v>0</v>
      </c>
      <c r="L50" s="50">
        <v>139.84</v>
      </c>
      <c r="M50" s="50">
        <v>48.08</v>
      </c>
      <c r="N50" s="45">
        <v>382.71999999999997</v>
      </c>
      <c r="O50" s="21">
        <f t="shared" si="0"/>
        <v>2815.73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834.66</v>
      </c>
      <c r="C51" s="26">
        <v>123.9</v>
      </c>
      <c r="D51" s="26">
        <v>69.25</v>
      </c>
      <c r="E51" s="26">
        <v>54.65</v>
      </c>
      <c r="F51" s="26">
        <v>141.22999999999999</v>
      </c>
      <c r="G51" s="26">
        <v>1612.62</v>
      </c>
      <c r="H51" s="26">
        <v>412.16</v>
      </c>
      <c r="I51" s="26">
        <v>1200.46</v>
      </c>
      <c r="J51" s="26">
        <v>2107.33</v>
      </c>
      <c r="K51" s="26">
        <v>5.37</v>
      </c>
      <c r="L51" s="26">
        <v>68.290000000000006</v>
      </c>
      <c r="M51" s="26">
        <v>219.1</v>
      </c>
      <c r="N51" s="272">
        <v>289.39</v>
      </c>
      <c r="O51" s="54">
        <f t="shared" si="0"/>
        <v>5401.89</v>
      </c>
      <c r="P51" s="258">
        <f>(O51-O52)/O52</f>
        <v>7.0917514675357937E-2</v>
      </c>
      <c r="Q51" s="259">
        <f>O51/$O$84</f>
        <v>9.5876158564149841E-2</v>
      </c>
      <c r="R51" s="260">
        <f>O51-O52</f>
        <v>357.72000000000025</v>
      </c>
    </row>
    <row r="52" spans="1:197" s="203" customFormat="1" ht="21.75" thickBot="1" x14ac:dyDescent="0.4">
      <c r="A52" s="79" t="s">
        <v>16</v>
      </c>
      <c r="B52" s="210">
        <v>641.41</v>
      </c>
      <c r="C52" s="210">
        <v>133.11000000000001</v>
      </c>
      <c r="D52" s="211">
        <v>87.29</v>
      </c>
      <c r="E52" s="211">
        <v>45.82</v>
      </c>
      <c r="F52" s="211">
        <v>138.11000000000001</v>
      </c>
      <c r="G52" s="212">
        <v>2147.0300000000002</v>
      </c>
      <c r="H52" s="210">
        <v>549.21</v>
      </c>
      <c r="I52" s="187">
        <v>1597.82</v>
      </c>
      <c r="J52" s="211">
        <v>1533.88</v>
      </c>
      <c r="K52" s="73">
        <v>7.57</v>
      </c>
      <c r="L52" s="211">
        <v>67.989999999999995</v>
      </c>
      <c r="M52" s="211">
        <v>187.66</v>
      </c>
      <c r="N52" s="273">
        <v>187.41</v>
      </c>
      <c r="O52" s="82">
        <f t="shared" si="0"/>
        <v>5044.17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111.74</v>
      </c>
      <c r="C53" s="274">
        <v>10.1</v>
      </c>
      <c r="D53" s="256">
        <v>4.6399999999999997</v>
      </c>
      <c r="E53" s="256">
        <v>5.46</v>
      </c>
      <c r="F53" s="256">
        <v>2.98</v>
      </c>
      <c r="G53" s="43">
        <v>230.11</v>
      </c>
      <c r="H53" s="256">
        <v>122.06</v>
      </c>
      <c r="I53" s="257">
        <v>108.05</v>
      </c>
      <c r="J53" s="275">
        <v>103.38</v>
      </c>
      <c r="K53" s="256">
        <v>0</v>
      </c>
      <c r="L53" s="256">
        <v>1.9</v>
      </c>
      <c r="M53" s="256">
        <v>36.71</v>
      </c>
      <c r="N53" s="256">
        <v>72.86</v>
      </c>
      <c r="O53" s="54">
        <f t="shared" si="0"/>
        <v>569.78</v>
      </c>
      <c r="P53" s="258">
        <f>(O53-O54)/O54</f>
        <v>0.13796684641501894</v>
      </c>
      <c r="Q53" s="259">
        <f>O53/$O$84</f>
        <v>1.0112815630581388E-2</v>
      </c>
      <c r="R53" s="260">
        <f>O53-O54</f>
        <v>69.079999999999984</v>
      </c>
    </row>
    <row r="54" spans="1:197" s="203" customFormat="1" ht="21.75" thickBot="1" x14ac:dyDescent="0.4">
      <c r="A54" s="31" t="s">
        <v>16</v>
      </c>
      <c r="B54" s="243">
        <v>97.31</v>
      </c>
      <c r="C54" s="50">
        <v>5.61</v>
      </c>
      <c r="D54" s="263">
        <v>4.87</v>
      </c>
      <c r="E54" s="116">
        <v>0.74</v>
      </c>
      <c r="F54" s="50">
        <v>3.58</v>
      </c>
      <c r="G54" s="151">
        <v>200.61</v>
      </c>
      <c r="H54" s="116">
        <v>101.69</v>
      </c>
      <c r="I54" s="116">
        <v>98.92</v>
      </c>
      <c r="J54" s="116">
        <v>62.07</v>
      </c>
      <c r="K54" s="50">
        <v>0</v>
      </c>
      <c r="L54" s="50">
        <v>1.63</v>
      </c>
      <c r="M54" s="263">
        <v>25.19</v>
      </c>
      <c r="N54" s="45">
        <v>104.7</v>
      </c>
      <c r="O54" s="21">
        <f t="shared" si="0"/>
        <v>500.7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9125.52</v>
      </c>
      <c r="C55" s="279">
        <f t="shared" ref="C55:O55" si="1">SUM(C5,C7,C9,C11,C13,C17,C19,C21,C23,C25,C27,C29,C31,C33,C35,C37,C39,C41,C43,C45,C47,C49,C51,C53,C15)</f>
        <v>1164.3600000000001</v>
      </c>
      <c r="D55" s="279">
        <f t="shared" si="1"/>
        <v>865.16000000000008</v>
      </c>
      <c r="E55" s="279">
        <f t="shared" si="1"/>
        <v>299.2</v>
      </c>
      <c r="F55" s="279">
        <f t="shared" si="1"/>
        <v>938.42999999999984</v>
      </c>
      <c r="G55" s="279">
        <f t="shared" si="1"/>
        <v>17049.259999999998</v>
      </c>
      <c r="H55" s="279">
        <f t="shared" si="1"/>
        <v>6567.88</v>
      </c>
      <c r="I55" s="279">
        <f t="shared" si="1"/>
        <v>10481.379999999999</v>
      </c>
      <c r="J55" s="279">
        <f t="shared" si="1"/>
        <v>13734.49</v>
      </c>
      <c r="K55" s="279">
        <f t="shared" si="1"/>
        <v>164.16000000000003</v>
      </c>
      <c r="L55" s="279">
        <f t="shared" si="1"/>
        <v>1223.3700000000001</v>
      </c>
      <c r="M55" s="279">
        <f t="shared" si="1"/>
        <v>1437.34</v>
      </c>
      <c r="N55" s="279">
        <f t="shared" si="1"/>
        <v>4692.8499999999995</v>
      </c>
      <c r="O55" s="279">
        <f t="shared" si="1"/>
        <v>49529.780000000006</v>
      </c>
      <c r="P55" s="280">
        <f>(O55-O56)/O56</f>
        <v>-1.358168428339651E-2</v>
      </c>
      <c r="Q55" s="281">
        <f>O55/$O$84</f>
        <v>0.87908584605155937</v>
      </c>
      <c r="R55" s="282">
        <f>O55-O56</f>
        <v>-681.95999999999185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6695.5900000000011</v>
      </c>
      <c r="C56" s="22">
        <f t="shared" ref="C56:O56" si="2">SUM(C6,C8,C10,C12,C14,C18,C20,C22,C24,C26,C28,C30,C32,C34,C36,C38,C40,C42,C44,C46,C48,C50,C52,C54,C16)</f>
        <v>1362.8699999999997</v>
      </c>
      <c r="D56" s="22">
        <f t="shared" si="2"/>
        <v>1078.0399999999997</v>
      </c>
      <c r="E56" s="22">
        <f t="shared" si="2"/>
        <v>284.83000000000004</v>
      </c>
      <c r="F56" s="22">
        <f t="shared" si="2"/>
        <v>923.74000000000024</v>
      </c>
      <c r="G56" s="22">
        <f t="shared" si="2"/>
        <v>21089.84</v>
      </c>
      <c r="H56" s="22">
        <f t="shared" si="2"/>
        <v>8423.380000000001</v>
      </c>
      <c r="I56" s="22">
        <f t="shared" si="2"/>
        <v>12666.460000000001</v>
      </c>
      <c r="J56" s="22">
        <f t="shared" si="2"/>
        <v>12965.02</v>
      </c>
      <c r="K56" s="22">
        <f t="shared" si="2"/>
        <v>189.42</v>
      </c>
      <c r="L56" s="22">
        <f t="shared" si="2"/>
        <v>1130.0700000000002</v>
      </c>
      <c r="M56" s="22">
        <f t="shared" si="2"/>
        <v>1501.8899999999999</v>
      </c>
      <c r="N56" s="22">
        <f t="shared" si="2"/>
        <v>4353.3</v>
      </c>
      <c r="O56" s="22">
        <f t="shared" si="2"/>
        <v>50211.74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0.36291499330156102</v>
      </c>
      <c r="C57" s="291">
        <f t="shared" ref="C57:O57" si="3">(C55-C56)/C56</f>
        <v>-0.14565585859252869</v>
      </c>
      <c r="D57" s="291">
        <f t="shared" si="3"/>
        <v>-0.19746948165188649</v>
      </c>
      <c r="E57" s="291">
        <f t="shared" si="3"/>
        <v>5.0451146297791474E-2</v>
      </c>
      <c r="F57" s="291">
        <f t="shared" si="3"/>
        <v>1.5902743196137003E-2</v>
      </c>
      <c r="G57" s="291">
        <f t="shared" si="3"/>
        <v>-0.19158893571501737</v>
      </c>
      <c r="H57" s="291">
        <f t="shared" si="3"/>
        <v>-0.22027974518542445</v>
      </c>
      <c r="I57" s="291">
        <f t="shared" si="3"/>
        <v>-0.1725091304121279</v>
      </c>
      <c r="J57" s="291">
        <f t="shared" si="3"/>
        <v>5.9349696336758392E-2</v>
      </c>
      <c r="K57" s="291">
        <f t="shared" si="3"/>
        <v>-0.13335445042762098</v>
      </c>
      <c r="L57" s="291">
        <f t="shared" si="3"/>
        <v>8.2561257267248875E-2</v>
      </c>
      <c r="M57" s="291">
        <f t="shared" si="3"/>
        <v>-4.2979179567078786E-2</v>
      </c>
      <c r="N57" s="291">
        <f t="shared" si="3"/>
        <v>7.7998300140123419E-2</v>
      </c>
      <c r="O57" s="291">
        <f t="shared" si="3"/>
        <v>-1.358168428339651E-2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322.75</v>
      </c>
      <c r="K59" s="214">
        <v>0</v>
      </c>
      <c r="L59" s="214">
        <v>0</v>
      </c>
      <c r="M59" s="214">
        <v>23.26</v>
      </c>
      <c r="N59" s="214">
        <v>0</v>
      </c>
      <c r="O59" s="54">
        <f t="shared" ref="O59:O72" si="4">B59+C59+F59+G59+J59+K59+L59+M59+N59</f>
        <v>346.01</v>
      </c>
      <c r="P59" s="297">
        <f>(O59-O60)/O60</f>
        <v>0.76023808312560393</v>
      </c>
      <c r="Q59" s="195">
        <f>O59/$O$84</f>
        <v>6.1412042127443334E-3</v>
      </c>
      <c r="R59" s="196">
        <f>O59-O60</f>
        <v>149.43999999999997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166.8</v>
      </c>
      <c r="K60" s="45">
        <v>0</v>
      </c>
      <c r="L60" s="45">
        <v>0</v>
      </c>
      <c r="M60" s="45">
        <v>29.77</v>
      </c>
      <c r="N60" s="45">
        <v>0</v>
      </c>
      <c r="O60" s="21">
        <f t="shared" si="4"/>
        <v>196.57000000000002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78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629.64</v>
      </c>
      <c r="K61" s="47">
        <v>0</v>
      </c>
      <c r="L61" s="47">
        <v>0</v>
      </c>
      <c r="M61" s="47">
        <v>16.07</v>
      </c>
      <c r="N61" s="47">
        <v>0</v>
      </c>
      <c r="O61" s="54">
        <f t="shared" si="4"/>
        <v>645.71</v>
      </c>
      <c r="P61" s="207">
        <f>(O61-O62)/O62</f>
        <v>-6.2353880781238574E-2</v>
      </c>
      <c r="Q61" s="208">
        <f>O61/$O$84</f>
        <v>1.1460469270284511E-2</v>
      </c>
      <c r="R61" s="196">
        <f>O61-O62</f>
        <v>-42.939999999999941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615.64</v>
      </c>
      <c r="K62" s="45">
        <v>0</v>
      </c>
      <c r="L62" s="45">
        <v>0</v>
      </c>
      <c r="M62" s="45">
        <v>73.010000000000005</v>
      </c>
      <c r="N62" s="45">
        <v>0</v>
      </c>
      <c r="O62" s="21">
        <f t="shared" si="4"/>
        <v>688.65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204.91</v>
      </c>
      <c r="K63" s="47">
        <v>0</v>
      </c>
      <c r="L63" s="47">
        <v>0</v>
      </c>
      <c r="M63" s="47">
        <v>1.86</v>
      </c>
      <c r="N63" s="47">
        <v>0</v>
      </c>
      <c r="O63" s="54">
        <f t="shared" si="4"/>
        <v>206.77</v>
      </c>
      <c r="P63" s="207">
        <f>(O63-O64)/O64</f>
        <v>0.23430038204393505</v>
      </c>
      <c r="Q63" s="208">
        <f>O63/$O$84</f>
        <v>3.6698846711631047E-3</v>
      </c>
      <c r="R63" s="196">
        <f>O63-O64</f>
        <v>39.25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164.9</v>
      </c>
      <c r="K64" s="45">
        <v>0</v>
      </c>
      <c r="L64" s="45">
        <v>0</v>
      </c>
      <c r="M64" s="45">
        <v>2.62</v>
      </c>
      <c r="N64" s="45">
        <v>0</v>
      </c>
      <c r="O64" s="21">
        <f t="shared" si="4"/>
        <v>167.52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>
        <v>0</v>
      </c>
      <c r="C65" s="103">
        <v>0</v>
      </c>
      <c r="D65" s="83">
        <v>0</v>
      </c>
      <c r="E65" s="83">
        <v>0</v>
      </c>
      <c r="F65" s="103">
        <v>0</v>
      </c>
      <c r="G65" s="83">
        <v>0</v>
      </c>
      <c r="H65" s="103">
        <v>0</v>
      </c>
      <c r="I65" s="83">
        <v>0</v>
      </c>
      <c r="J65" s="299">
        <v>437.02</v>
      </c>
      <c r="K65" s="47">
        <v>0</v>
      </c>
      <c r="L65" s="47">
        <v>0</v>
      </c>
      <c r="M65" s="47">
        <v>10.42</v>
      </c>
      <c r="N65" s="47">
        <v>0</v>
      </c>
      <c r="O65" s="54">
        <f t="shared" si="4"/>
        <v>447.44</v>
      </c>
      <c r="P65" s="207">
        <f>(O65-O66)/O66</f>
        <v>0.30395756833945331</v>
      </c>
      <c r="Q65" s="208">
        <f>O65/$O$84</f>
        <v>7.941447972458382E-3</v>
      </c>
      <c r="R65" s="196">
        <f>O65-O66</f>
        <v>104.30000000000001</v>
      </c>
      <c r="S65" s="197"/>
    </row>
    <row r="66" spans="1:112" s="205" customFormat="1" ht="21.75" thickBot="1" x14ac:dyDescent="0.4">
      <c r="A66" s="79" t="s">
        <v>16</v>
      </c>
      <c r="B66" s="300">
        <v>0</v>
      </c>
      <c r="C66" s="301">
        <v>0</v>
      </c>
      <c r="D66" s="300">
        <v>0</v>
      </c>
      <c r="E66" s="114">
        <v>0</v>
      </c>
      <c r="F66" s="301">
        <v>0</v>
      </c>
      <c r="G66" s="300">
        <v>0</v>
      </c>
      <c r="H66" s="301">
        <v>0</v>
      </c>
      <c r="I66" s="114">
        <v>0</v>
      </c>
      <c r="J66" s="115">
        <v>327.02</v>
      </c>
      <c r="K66" s="45">
        <v>0</v>
      </c>
      <c r="L66" s="45">
        <v>0</v>
      </c>
      <c r="M66" s="45">
        <v>16.12</v>
      </c>
      <c r="N66" s="45">
        <v>0</v>
      </c>
      <c r="O66" s="21">
        <f t="shared" si="4"/>
        <v>343.14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74</v>
      </c>
      <c r="B67" s="54">
        <v>0</v>
      </c>
      <c r="C67" s="54">
        <v>0</v>
      </c>
      <c r="D67" s="54">
        <v>0</v>
      </c>
      <c r="E67" s="43">
        <v>0</v>
      </c>
      <c r="F67" s="54">
        <v>0</v>
      </c>
      <c r="G67" s="54">
        <v>0</v>
      </c>
      <c r="H67" s="54">
        <v>0</v>
      </c>
      <c r="I67" s="43">
        <v>0</v>
      </c>
      <c r="J67" s="43">
        <v>-0.01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-0.01</v>
      </c>
      <c r="P67" s="302">
        <f>(O67-O68)/O68</f>
        <v>-1.0021505376344086</v>
      </c>
      <c r="Q67" s="208">
        <f>O67/$O$84</f>
        <v>-1.7748632157291215E-7</v>
      </c>
      <c r="R67" s="196">
        <f>O67-O68</f>
        <v>-4.66</v>
      </c>
    </row>
    <row r="68" spans="1:112" s="203" customFormat="1" ht="21.75" thickBot="1" x14ac:dyDescent="0.4">
      <c r="A68" s="79" t="s">
        <v>16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4.6500000000000004</v>
      </c>
      <c r="K68" s="45">
        <v>0</v>
      </c>
      <c r="L68" s="45">
        <v>0</v>
      </c>
      <c r="M68" s="45">
        <v>0</v>
      </c>
      <c r="N68" s="45">
        <v>0</v>
      </c>
      <c r="O68" s="45">
        <f t="shared" si="4"/>
        <v>4.6500000000000004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>
        <v>0</v>
      </c>
      <c r="C69" s="306">
        <v>0</v>
      </c>
      <c r="D69" s="306">
        <v>0</v>
      </c>
      <c r="E69" s="306">
        <v>0</v>
      </c>
      <c r="F69" s="306">
        <v>0</v>
      </c>
      <c r="G69" s="306">
        <v>0</v>
      </c>
      <c r="H69" s="306">
        <v>0</v>
      </c>
      <c r="I69" s="307">
        <v>0</v>
      </c>
      <c r="J69" s="275">
        <v>673.58</v>
      </c>
      <c r="K69" s="306">
        <v>0</v>
      </c>
      <c r="L69" s="306">
        <v>0</v>
      </c>
      <c r="M69" s="306">
        <v>39.549999999999997</v>
      </c>
      <c r="N69" s="306">
        <v>0</v>
      </c>
      <c r="O69" s="42">
        <f>B69+C69+F69+G69+J69+K69+L69+M69+N69</f>
        <v>713.13</v>
      </c>
      <c r="P69" s="227">
        <f>(O69-O70)/O70</f>
        <v>-9.3171414038657155E-2</v>
      </c>
      <c r="Q69" s="308">
        <f>O69/$O$84</f>
        <v>1.2657082050329085E-2</v>
      </c>
      <c r="R69" s="309">
        <f>O69-O70</f>
        <v>-73.269999999999982</v>
      </c>
      <c r="S69" s="241"/>
    </row>
    <row r="70" spans="1:112" s="205" customFormat="1" ht="21.75" thickBot="1" x14ac:dyDescent="0.4">
      <c r="A70" s="79" t="s">
        <v>34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116">
        <v>0</v>
      </c>
      <c r="J70" s="58">
        <v>742.15</v>
      </c>
      <c r="K70" s="45">
        <v>0</v>
      </c>
      <c r="L70" s="45">
        <v>0</v>
      </c>
      <c r="M70" s="45">
        <v>44.25</v>
      </c>
      <c r="N70" s="45">
        <v>0</v>
      </c>
      <c r="O70" s="21">
        <f>B70+C70+F70+G70+J70+K70+L70+M70+N70</f>
        <v>786.4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>
        <v>0</v>
      </c>
      <c r="C71" s="53">
        <v>0</v>
      </c>
      <c r="D71" s="255">
        <v>0</v>
      </c>
      <c r="E71" s="255">
        <v>0</v>
      </c>
      <c r="F71" s="310">
        <v>0</v>
      </c>
      <c r="G71" s="53">
        <v>0</v>
      </c>
      <c r="H71" s="255">
        <v>0</v>
      </c>
      <c r="I71" s="255">
        <v>0</v>
      </c>
      <c r="J71" s="53">
        <v>2413.12</v>
      </c>
      <c r="K71" s="255">
        <v>0</v>
      </c>
      <c r="L71" s="255">
        <v>0</v>
      </c>
      <c r="M71" s="255">
        <v>34.28</v>
      </c>
      <c r="N71" s="255">
        <v>0</v>
      </c>
      <c r="O71" s="54">
        <f t="shared" si="4"/>
        <v>2447.4</v>
      </c>
      <c r="P71" s="311">
        <f>(O71-O72)/O72</f>
        <v>0.42106455003106441</v>
      </c>
      <c r="Q71" s="312">
        <f>O71/$O$84</f>
        <v>4.3438002341754524E-2</v>
      </c>
      <c r="R71" s="313">
        <f>O71-O72</f>
        <v>725.17000000000007</v>
      </c>
    </row>
    <row r="72" spans="1:112" s="203" customFormat="1" ht="21.75" thickBot="1" x14ac:dyDescent="0.4">
      <c r="A72" s="79" t="s">
        <v>34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1688.53</v>
      </c>
      <c r="K72" s="50">
        <v>0</v>
      </c>
      <c r="L72" s="222">
        <v>0</v>
      </c>
      <c r="M72" s="116">
        <v>33.700000000000003</v>
      </c>
      <c r="N72" s="116">
        <v>0</v>
      </c>
      <c r="O72" s="21">
        <f t="shared" si="4"/>
        <v>1722.23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4681.01</v>
      </c>
      <c r="K73" s="315">
        <f t="shared" si="5"/>
        <v>0</v>
      </c>
      <c r="L73" s="315">
        <f t="shared" si="5"/>
        <v>0</v>
      </c>
      <c r="M73" s="315">
        <f t="shared" si="5"/>
        <v>125.44</v>
      </c>
      <c r="N73" s="315">
        <f t="shared" si="5"/>
        <v>0</v>
      </c>
      <c r="O73" s="315">
        <f t="shared" si="5"/>
        <v>4806.4500000000007</v>
      </c>
      <c r="P73" s="292">
        <f>(O73-O74)/O74</f>
        <v>0.22953524542356935</v>
      </c>
      <c r="Q73" s="293">
        <f>O73/$O$84</f>
        <v>8.5307913032412377E-2</v>
      </c>
      <c r="R73" s="30">
        <f>O73-O74</f>
        <v>897.29000000000042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3709.6900000000005</v>
      </c>
      <c r="K74" s="249">
        <f t="shared" si="6"/>
        <v>0</v>
      </c>
      <c r="L74" s="249">
        <f t="shared" si="6"/>
        <v>0</v>
      </c>
      <c r="M74" s="249">
        <f t="shared" si="6"/>
        <v>199.47000000000003</v>
      </c>
      <c r="N74" s="249">
        <f t="shared" si="6"/>
        <v>0</v>
      </c>
      <c r="O74" s="249">
        <f t="shared" si="6"/>
        <v>3909.1600000000003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0.26183319900045543</v>
      </c>
      <c r="K75" s="291"/>
      <c r="L75" s="291"/>
      <c r="M75" s="320">
        <f>(M73-M74)/M74</f>
        <v>-0.37113350378503041</v>
      </c>
      <c r="N75" s="320"/>
      <c r="O75" s="320">
        <f>(O73-O74)/O74</f>
        <v>0.22953524542356935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1728.42</v>
      </c>
      <c r="O77" s="54">
        <f>B77+C77+D77+E77+F77+G77+H77+I77+J77+K77+L77+M77+N77</f>
        <v>1728.42</v>
      </c>
      <c r="P77" s="297">
        <f>(O77-O78)/O78</f>
        <v>0.7725748392456081</v>
      </c>
      <c r="Q77" s="195">
        <f>O77/$O$84</f>
        <v>3.0677090793305283E-2</v>
      </c>
      <c r="R77" s="196">
        <f>O77-O78</f>
        <v>753.33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3">
        <v>0</v>
      </c>
      <c r="K78" s="45">
        <v>0</v>
      </c>
      <c r="L78" s="45">
        <v>0</v>
      </c>
      <c r="M78" s="45">
        <v>0</v>
      </c>
      <c r="N78" s="45">
        <v>975.09</v>
      </c>
      <c r="O78" s="54">
        <f t="shared" ref="O78:O80" si="7">B78+C78+D78+E78+F78+G78+H78+I78+J78+K78+L78+M78+N78</f>
        <v>975.09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277.72000000000003</v>
      </c>
      <c r="O79" s="54">
        <f t="shared" si="7"/>
        <v>277.72000000000003</v>
      </c>
      <c r="P79" s="207">
        <f>(O79-O80)/O80</f>
        <v>-0.19727143972020694</v>
      </c>
      <c r="Q79" s="208">
        <f>O79/$O$84</f>
        <v>4.9291501227229171E-3</v>
      </c>
      <c r="R79" s="196">
        <f>O79-O80</f>
        <v>-68.25</v>
      </c>
      <c r="S79" s="197"/>
      <c r="T79" s="209"/>
    </row>
    <row r="80" spans="1:112" s="205" customFormat="1" ht="21.75" thickBot="1" x14ac:dyDescent="0.4">
      <c r="A80" s="298" t="s">
        <v>16</v>
      </c>
      <c r="B80" s="328">
        <v>0</v>
      </c>
      <c r="C80" s="328">
        <v>0</v>
      </c>
      <c r="D80" s="328">
        <v>0</v>
      </c>
      <c r="E80" s="329">
        <v>0</v>
      </c>
      <c r="F80" s="328">
        <v>0</v>
      </c>
      <c r="G80" s="328">
        <v>0</v>
      </c>
      <c r="H80" s="329">
        <v>0</v>
      </c>
      <c r="I80" s="329">
        <v>0</v>
      </c>
      <c r="J80" s="328">
        <v>0</v>
      </c>
      <c r="K80" s="45">
        <v>0</v>
      </c>
      <c r="L80" s="45">
        <v>0</v>
      </c>
      <c r="M80" s="45">
        <v>0</v>
      </c>
      <c r="N80" s="45">
        <v>345.97</v>
      </c>
      <c r="O80" s="54">
        <f t="shared" si="7"/>
        <v>345.97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ref="N81" si="9">N77+N79</f>
        <v>2006.14</v>
      </c>
      <c r="O81" s="315">
        <f t="shared" ref="O81" si="10">SUM(O77,O79)</f>
        <v>2006.14</v>
      </c>
      <c r="P81" s="292">
        <f>(O81-O82)/O82</f>
        <v>0.5185835616853135</v>
      </c>
      <c r="Q81" s="293">
        <f>O81/$O$84</f>
        <v>3.5606240916028202E-2</v>
      </c>
      <c r="R81" s="282">
        <f>O81-O82</f>
        <v>685.08000000000015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1">C78+C80</f>
        <v>0</v>
      </c>
      <c r="D82" s="249">
        <f t="shared" si="11"/>
        <v>0</v>
      </c>
      <c r="E82" s="249">
        <f t="shared" si="11"/>
        <v>0</v>
      </c>
      <c r="F82" s="249">
        <f t="shared" si="11"/>
        <v>0</v>
      </c>
      <c r="G82" s="249">
        <f t="shared" si="11"/>
        <v>0</v>
      </c>
      <c r="H82" s="249">
        <f t="shared" si="11"/>
        <v>0</v>
      </c>
      <c r="I82" s="249">
        <f t="shared" si="11"/>
        <v>0</v>
      </c>
      <c r="J82" s="249">
        <f t="shared" si="11"/>
        <v>0</v>
      </c>
      <c r="K82" s="249">
        <f t="shared" si="11"/>
        <v>0</v>
      </c>
      <c r="L82" s="249">
        <f t="shared" si="11"/>
        <v>0</v>
      </c>
      <c r="M82" s="249">
        <f t="shared" si="11"/>
        <v>0</v>
      </c>
      <c r="N82" s="249">
        <f t="shared" ref="N82" si="12">N78+N80</f>
        <v>1321.06</v>
      </c>
      <c r="O82" s="249">
        <f>B82+C82+F82+G82+J82+K82+L82+M82+N82</f>
        <v>1321.06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0.5185835616853135</v>
      </c>
      <c r="O83" s="320">
        <f>(O81-O82)/O82</f>
        <v>0.5185835616853135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9125.52</v>
      </c>
      <c r="C84" s="331">
        <f t="shared" ref="C84:N84" si="13">SUM(C55,C73,C81)</f>
        <v>1164.3600000000001</v>
      </c>
      <c r="D84" s="331">
        <f t="shared" si="13"/>
        <v>865.16000000000008</v>
      </c>
      <c r="E84" s="331">
        <f t="shared" si="13"/>
        <v>299.2</v>
      </c>
      <c r="F84" s="331">
        <f t="shared" si="13"/>
        <v>938.42999999999984</v>
      </c>
      <c r="G84" s="331">
        <f t="shared" si="13"/>
        <v>17049.259999999998</v>
      </c>
      <c r="H84" s="331">
        <f t="shared" si="13"/>
        <v>6567.88</v>
      </c>
      <c r="I84" s="331">
        <f t="shared" si="13"/>
        <v>10481.379999999999</v>
      </c>
      <c r="J84" s="331">
        <f t="shared" si="13"/>
        <v>18415.5</v>
      </c>
      <c r="K84" s="331">
        <f t="shared" si="13"/>
        <v>164.16000000000003</v>
      </c>
      <c r="L84" s="331">
        <f t="shared" si="13"/>
        <v>1223.3700000000001</v>
      </c>
      <c r="M84" s="331">
        <f t="shared" si="13"/>
        <v>1562.78</v>
      </c>
      <c r="N84" s="331">
        <f t="shared" si="13"/>
        <v>6698.99</v>
      </c>
      <c r="O84" s="331">
        <f>SUM(O55,O73,O81)</f>
        <v>56342.37000000001</v>
      </c>
      <c r="P84" s="292">
        <f>(O84-O85)/O85</f>
        <v>1.6240587453979095E-2</v>
      </c>
      <c r="Q84" s="293">
        <f>O84/$O$84</f>
        <v>1</v>
      </c>
      <c r="R84" s="282">
        <f>O84-O85</f>
        <v>900.41000000001077</v>
      </c>
      <c r="S84" s="197"/>
    </row>
    <row r="85" spans="1:197" x14ac:dyDescent="0.35">
      <c r="A85" s="332" t="s">
        <v>26</v>
      </c>
      <c r="B85" s="333">
        <f>SUM(B56,B74,B82)</f>
        <v>6695.5900000000011</v>
      </c>
      <c r="C85" s="333">
        <f t="shared" ref="C85:O85" si="14">SUM(C56,C74,C82)</f>
        <v>1362.8699999999997</v>
      </c>
      <c r="D85" s="333">
        <f t="shared" si="14"/>
        <v>1078.0399999999997</v>
      </c>
      <c r="E85" s="333">
        <f t="shared" si="14"/>
        <v>284.83000000000004</v>
      </c>
      <c r="F85" s="333">
        <f t="shared" si="14"/>
        <v>923.74000000000024</v>
      </c>
      <c r="G85" s="333">
        <f t="shared" si="14"/>
        <v>21089.84</v>
      </c>
      <c r="H85" s="333">
        <f t="shared" si="14"/>
        <v>8423.380000000001</v>
      </c>
      <c r="I85" s="333">
        <f t="shared" si="14"/>
        <v>12666.460000000001</v>
      </c>
      <c r="J85" s="333">
        <f t="shared" si="14"/>
        <v>16674.71</v>
      </c>
      <c r="K85" s="333">
        <f t="shared" si="14"/>
        <v>189.42</v>
      </c>
      <c r="L85" s="333">
        <f t="shared" si="14"/>
        <v>1130.0700000000002</v>
      </c>
      <c r="M85" s="333">
        <f t="shared" si="14"/>
        <v>1701.36</v>
      </c>
      <c r="N85" s="333">
        <f t="shared" si="14"/>
        <v>5674.3600000000006</v>
      </c>
      <c r="O85" s="333">
        <f t="shared" si="14"/>
        <v>55441.96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5">(B84-B85)/B85</f>
        <v>0.36291499330156102</v>
      </c>
      <c r="C86" s="163">
        <f t="shared" si="15"/>
        <v>-0.14565585859252869</v>
      </c>
      <c r="D86" s="163">
        <f t="shared" si="15"/>
        <v>-0.19746948165188649</v>
      </c>
      <c r="E86" s="163">
        <f t="shared" si="15"/>
        <v>5.0451146297791474E-2</v>
      </c>
      <c r="F86" s="163">
        <f t="shared" si="15"/>
        <v>1.5902743196137003E-2</v>
      </c>
      <c r="G86" s="163">
        <f t="shared" si="15"/>
        <v>-0.19158893571501737</v>
      </c>
      <c r="H86" s="163">
        <f t="shared" si="15"/>
        <v>-0.22027974518542445</v>
      </c>
      <c r="I86" s="163">
        <f t="shared" si="15"/>
        <v>-0.1725091304121279</v>
      </c>
      <c r="J86" s="163">
        <f t="shared" si="15"/>
        <v>0.10439701799911369</v>
      </c>
      <c r="K86" s="163">
        <f t="shared" si="15"/>
        <v>-0.13335445042762098</v>
      </c>
      <c r="L86" s="163">
        <f t="shared" si="15"/>
        <v>8.2561257267248875E-2</v>
      </c>
      <c r="M86" s="163">
        <f t="shared" si="15"/>
        <v>-8.1452485070766883E-2</v>
      </c>
      <c r="N86" s="163">
        <f t="shared" si="15"/>
        <v>0.18057190590656905</v>
      </c>
      <c r="O86" s="338">
        <f>(O84-O85)/O85</f>
        <v>1.6240587453979095E-2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6">B84/$O$84</f>
        <v>0.16196549772400415</v>
      </c>
      <c r="C87" s="163">
        <f t="shared" si="16"/>
        <v>2.06657973386636E-2</v>
      </c>
      <c r="D87" s="163">
        <f t="shared" si="16"/>
        <v>1.5355406597202069E-2</v>
      </c>
      <c r="E87" s="163">
        <f t="shared" si="16"/>
        <v>5.310390741461531E-3</v>
      </c>
      <c r="F87" s="163">
        <f t="shared" si="16"/>
        <v>1.665584887536679E-2</v>
      </c>
      <c r="G87" s="163">
        <f t="shared" si="16"/>
        <v>0.3026010442940188</v>
      </c>
      <c r="H87" s="163">
        <f t="shared" si="16"/>
        <v>0.11657088617322983</v>
      </c>
      <c r="I87" s="163">
        <f t="shared" si="16"/>
        <v>0.18603015812078899</v>
      </c>
      <c r="J87" s="163">
        <f t="shared" si="16"/>
        <v>0.32684993549259639</v>
      </c>
      <c r="K87" s="163">
        <f t="shared" si="16"/>
        <v>2.9136154549409261E-3</v>
      </c>
      <c r="L87" s="163">
        <f t="shared" si="16"/>
        <v>2.1713144122265354E-2</v>
      </c>
      <c r="M87" s="163">
        <f t="shared" si="16"/>
        <v>2.7737207362771563E-2</v>
      </c>
      <c r="N87" s="163">
        <f t="shared" si="16"/>
        <v>0.11889790933537227</v>
      </c>
      <c r="O87" s="163">
        <f t="shared" si="16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7">B85/$O$85</f>
        <v>0.12076755583677058</v>
      </c>
      <c r="C88" s="342">
        <f t="shared" si="17"/>
        <v>2.4581923149903064E-2</v>
      </c>
      <c r="D88" s="342">
        <f t="shared" si="17"/>
        <v>1.9444478514107362E-2</v>
      </c>
      <c r="E88" s="342">
        <f t="shared" si="17"/>
        <v>5.1374446357957048E-3</v>
      </c>
      <c r="F88" s="342">
        <f t="shared" si="17"/>
        <v>1.6661387873011708E-2</v>
      </c>
      <c r="G88" s="342">
        <f t="shared" si="17"/>
        <v>0.38039492110307788</v>
      </c>
      <c r="H88" s="342">
        <f t="shared" si="17"/>
        <v>0.15193149737130507</v>
      </c>
      <c r="I88" s="342">
        <f t="shared" si="17"/>
        <v>0.22846342373177286</v>
      </c>
      <c r="J88" s="342">
        <f t="shared" si="17"/>
        <v>0.30075974947494638</v>
      </c>
      <c r="K88" s="342">
        <f t="shared" si="17"/>
        <v>3.416545879691122E-3</v>
      </c>
      <c r="L88" s="342">
        <f t="shared" si="17"/>
        <v>2.0382937399760041E-2</v>
      </c>
      <c r="M88" s="342">
        <f t="shared" si="17"/>
        <v>3.0687226786354594E-2</v>
      </c>
      <c r="N88" s="342">
        <f t="shared" si="17"/>
        <v>0.10234775249648462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76</v>
      </c>
      <c r="B91" s="410"/>
      <c r="C91" s="410"/>
      <c r="D91" s="410"/>
      <c r="E91" s="410"/>
      <c r="F91" s="410"/>
    </row>
    <row r="92" spans="1:197" s="57" customFormat="1" x14ac:dyDescent="0.35">
      <c r="A92" s="410" t="s">
        <v>79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Portfolio-JULY 20</vt:lpstr>
      <vt:lpstr>Miscellaneous portfolio-JULY 20</vt:lpstr>
      <vt:lpstr>Segmentwise Report JULY 2020</vt:lpstr>
      <vt:lpstr>'Miscellaneous portfolio-JULY 20'!Print_Area</vt:lpstr>
      <vt:lpstr>'Health Portfolio-JULY 20'!Print_Titles</vt:lpstr>
      <vt:lpstr>'Miscellaneous portfolio-JULY 20'!Print_Titles</vt:lpstr>
      <vt:lpstr>'Segmentwise Report JULY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2020-08-17T18:07:31Z</dcterms:modified>
</cp:coreProperties>
</file>