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tabRatio="588" activeTab="2"/>
  </bookViews>
  <sheets>
    <sheet name="Health Portfolio-JUNE 20" sheetId="9" r:id="rId1"/>
    <sheet name="Miscellaneous portfolio-JUNE 20" sheetId="10" r:id="rId2"/>
    <sheet name="Segmentwise Report JUNE 2020" sheetId="11" r:id="rId3"/>
  </sheets>
  <definedNames>
    <definedName name="_xlnm.Print_Area" localSheetId="1">'Miscellaneous portfolio-JUNE 20'!$A$1:$H$70</definedName>
    <definedName name="_xlnm.Print_Titles" localSheetId="0">'Health Portfolio-JUNE 20'!$3:$3</definedName>
    <definedName name="_xlnm.Print_Titles" localSheetId="1">'Miscellaneous portfolio-JUNE 20'!$4:$4</definedName>
    <definedName name="_xlnm.Print_Titles" localSheetId="2">'Segmentwise Report JUNE 2020'!$3:$3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4" i="9" l="1"/>
  <c r="E62" i="10"/>
  <c r="E61" i="10"/>
  <c r="E60" i="10"/>
  <c r="E59" i="10"/>
  <c r="N73" i="11" l="1"/>
  <c r="F47" i="9"/>
  <c r="F48" i="9"/>
  <c r="G47" i="9" l="1"/>
  <c r="O80" i="11"/>
  <c r="O79" i="11"/>
  <c r="O78" i="11"/>
  <c r="O77" i="11"/>
  <c r="F5" i="9" l="1"/>
  <c r="F6" i="9"/>
  <c r="O13" i="11"/>
  <c r="O14" i="11"/>
  <c r="I5" i="9" l="1"/>
  <c r="O41" i="11"/>
  <c r="E29" i="10" l="1"/>
  <c r="E30" i="10"/>
  <c r="F53" i="9"/>
  <c r="F54" i="9"/>
  <c r="G53" i="9" l="1"/>
  <c r="I53" i="9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N82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J57" i="11" l="1"/>
  <c r="E57" i="11"/>
  <c r="K57" i="1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G5" i="9" l="1"/>
  <c r="R15" i="11" l="1"/>
  <c r="P15" i="11"/>
  <c r="I15" i="9" l="1"/>
  <c r="G15" i="9"/>
  <c r="O6" i="11"/>
  <c r="O5" i="11"/>
  <c r="R5" i="11" l="1"/>
  <c r="P5" i="11"/>
  <c r="O11" i="11"/>
  <c r="O21" i="11"/>
  <c r="O25" i="11"/>
  <c r="O29" i="11"/>
  <c r="O45" i="11"/>
  <c r="O49" i="11"/>
  <c r="O53" i="11"/>
  <c r="O9" i="11"/>
  <c r="O10" i="11"/>
  <c r="O12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8" i="11" l="1"/>
  <c r="O7" i="11"/>
  <c r="P7" i="11" l="1"/>
  <c r="R7" i="11"/>
  <c r="N56" i="11"/>
  <c r="N55" i="11"/>
  <c r="N84" i="11" s="1"/>
  <c r="O18" i="11"/>
  <c r="O56" i="11" s="1"/>
  <c r="O85" i="11" s="1"/>
  <c r="O17" i="1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<sst xmlns="http://schemas.openxmlformats.org/spreadsheetml/2006/main" count="273" uniqueCount="84">
  <si>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</si>
  <si>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</si>
  <si>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</si>
  <si>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</si>
  <si>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</si>
  <si>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</si>
  <si>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</si>
  <si>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</si>
  <si>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</si>
  <si>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</si>
  <si>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</si>
  <si>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</si>
  <si>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</si>
  <si>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</si>
  <si>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</si>
  <si>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</si>
  <si>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</si>
  <si>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</si>
  <si>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</si>
  <si>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</si>
  <si>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</si>
  <si>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</si>
  <si>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</si>
  <si>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</si>
  <si>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</si>
  <si>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</si>
  <si>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</si>
  <si>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</si>
  <si>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</si>
  <si>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</si>
  <si>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</si>
  <si>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</si>
  <si>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</si>
  <si>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Religare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</si>
  <si>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</si>
  <si>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</si>
  <si>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</si>
  <si>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</si>
  <si>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</si>
  <si>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</si>
  <si>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</si>
  <si>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</si>
  <si>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</si>
  <si>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</si>
  <si>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</si>
  <si>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</si>
  <si>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</si>
  <si>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</si>
  <si>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</si>
  <si>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</si>
  <si>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</si>
  <si>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</si>
  <si>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</si>
  <si>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</si>
  <si>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</si>
  <si>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</si>
  <si>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</si>
  <si>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</si>
  <si>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</si>
  <si>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</si>
  <si>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</si>
  <si>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</si>
  <si>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</si>
  <si>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</si>
  <si>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</si>
  <si>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</si>
  <si>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</si>
  <si>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</si>
  <si>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</si>
  <si>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</si>
  <si>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 xml:space="preserve">Acko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</si>
  <si>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</si>
  <si>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</si>
  <si>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</si>
  <si>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</si>
  <si>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</si>
  <si>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</si>
  <si>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</si>
  <si>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</si>
  <si>
    <t>* Navi General Insurance Limited (Formerly known as DHFL General Insurance Limited)</t>
  </si>
  <si>
    <t>Navi General *</t>
  </si>
  <si>
    <t>Navi General*</t>
  </si>
  <si>
    <t>GROSS DIRECT PREMIUM INCOME UNDERWRITTEN BY NON-LIFE INSURERS WITHIN INDIA  (SEGMENT WISE) : UPTO THE MONTH JUNE 2020 (PROVISIONAL &amp; UNAUDITED) IN FY 2020-21 (Rs. In Crs.)</t>
  </si>
  <si>
    <t>GROSS DIRECT PREMIUM INCOME UNDERWRITTEN BY NON-LIFE INSURERS WITHIN INDIA  (SEGMENT WISE) : UPTO THE MONTH JUNE 2020 (PROVISIONAL &amp; UNAUDITED) IN FY 2020-21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</si>
</sst>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3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0" fontId="21" fillId="35" borderId="21" xfId="0" applyFont="1" applyFill="1" applyBorder="1" applyAlignment="1">
      <alignment horizontal="right" wrapText="1"/>
    </xf>
    <xf numFmtId="0" fontId="21" fillId="35" borderId="22" xfId="0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0" borderId="13" xfId="0" applyNumberFormat="1" applyFont="1" applyBorder="1"/>
    <xf numFmtId="2" fontId="20" fillId="0" borderId="6" xfId="0" applyNumberFormat="1" applyFont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2" fontId="23" fillId="2" borderId="3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0" fontId="24" fillId="3" borderId="62" xfId="0" applyFont="1" applyFill="1" applyBorder="1" applyAlignment="1">
      <alignment horizontal="left" vertical="center"/>
    </xf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zoomScale="70" zoomScaleNormal="70" workbookViewId="0">
      <pane ySplit="3" topLeftCell="A4" activePane="bottomLeft" state="frozen"/>
      <selection pane="bottomLeft" activeCell="A3" sqref="A3"/>
    </sheetView>
  </sheetViews>
  <sheetFormatPr defaultColWidth="20.5703125" defaultRowHeight="51" customHeight="1" x14ac:dyDescent="0.35"/>
  <cols>
    <col min="1" max="1" width="43.710937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12" t="s">
        <v>83</v>
      </c>
      <c r="B1" s="413"/>
      <c r="C1" s="413"/>
      <c r="D1" s="413"/>
      <c r="E1" s="413"/>
      <c r="F1" s="413"/>
      <c r="G1" s="413"/>
      <c r="H1" s="413"/>
      <c r="I1" s="414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15"/>
      <c r="B2" s="416"/>
      <c r="C2" s="416"/>
      <c r="D2" s="416"/>
      <c r="E2" s="416"/>
      <c r="F2" s="416"/>
      <c r="G2" s="416"/>
      <c r="H2" s="416"/>
      <c r="I2" s="417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47</v>
      </c>
      <c r="C3" s="5" t="s">
        <v>48</v>
      </c>
      <c r="D3" s="5" t="s">
        <v>49</v>
      </c>
      <c r="E3" s="5" t="s">
        <v>50</v>
      </c>
      <c r="F3" s="6" t="s">
        <v>68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60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70</v>
      </c>
      <c r="B5" s="14">
        <v>0</v>
      </c>
      <c r="C5" s="15">
        <v>14.68</v>
      </c>
      <c r="D5" s="15">
        <v>0</v>
      </c>
      <c r="E5" s="15">
        <v>0.01</v>
      </c>
      <c r="F5" s="14">
        <f>B5+C5+D5+E5</f>
        <v>14.69</v>
      </c>
      <c r="G5" s="16">
        <f>(F5-F6)/F6</f>
        <v>-0.152336987882285</v>
      </c>
      <c r="H5" s="17">
        <f>F5/$F$76</f>
        <v>1.0932833404904072E-3</v>
      </c>
      <c r="I5" s="18">
        <f>F5-F6</f>
        <v>-2.6399999999999988</v>
      </c>
    </row>
    <row r="6" spans="1:18" ht="24.95" customHeight="1" thickBot="1" x14ac:dyDescent="0.4">
      <c r="A6" s="19" t="s">
        <v>34</v>
      </c>
      <c r="B6" s="20">
        <v>0</v>
      </c>
      <c r="C6" s="21">
        <v>17.329999999999998</v>
      </c>
      <c r="D6" s="22">
        <v>0</v>
      </c>
      <c r="E6" s="21">
        <v>0</v>
      </c>
      <c r="F6" s="20">
        <f t="shared" ref="F6:F40" si="0">B6+C6+D6+E6</f>
        <v>17.329999999999998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155.11000000000001</v>
      </c>
      <c r="C7" s="26">
        <v>296.05</v>
      </c>
      <c r="D7" s="26">
        <v>-6.03</v>
      </c>
      <c r="E7" s="27">
        <v>3.97</v>
      </c>
      <c r="F7" s="28">
        <f>B7+C7+D7+E7</f>
        <v>449.10000000000008</v>
      </c>
      <c r="G7" s="29">
        <f>(F7-F8)/F8</f>
        <v>-0.3298315252264486</v>
      </c>
      <c r="H7" s="29">
        <f>F7/$F$76</f>
        <v>3.3423658830104966E-2</v>
      </c>
      <c r="I7" s="30">
        <f>F7-F8</f>
        <v>-221.03000000000003</v>
      </c>
    </row>
    <row r="8" spans="1:18" ht="24.95" customHeight="1" thickBot="1" x14ac:dyDescent="0.4">
      <c r="A8" s="31" t="s">
        <v>16</v>
      </c>
      <c r="B8" s="32">
        <v>134.28</v>
      </c>
      <c r="C8" s="32">
        <v>342.82</v>
      </c>
      <c r="D8" s="33">
        <v>153.09</v>
      </c>
      <c r="E8" s="34">
        <v>39.94</v>
      </c>
      <c r="F8" s="35">
        <f t="shared" si="0"/>
        <v>670.13000000000011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3.79</v>
      </c>
      <c r="C9" s="26">
        <v>109.28</v>
      </c>
      <c r="D9" s="39">
        <v>0</v>
      </c>
      <c r="E9" s="26">
        <v>-0.19</v>
      </c>
      <c r="F9" s="40">
        <f t="shared" si="0"/>
        <v>112.88000000000001</v>
      </c>
      <c r="G9" s="29">
        <f t="shared" ref="G9:G41" si="1">(F9-F10)/F10</f>
        <v>4.8291233283803886E-2</v>
      </c>
      <c r="H9" s="29">
        <f>F9/$F$76</f>
        <v>8.4009410125634558E-3</v>
      </c>
      <c r="I9" s="30">
        <f>F9-F10</f>
        <v>5.2000000000000028</v>
      </c>
    </row>
    <row r="10" spans="1:18" ht="24.95" customHeight="1" thickBot="1" x14ac:dyDescent="0.4">
      <c r="A10" s="31" t="s">
        <v>16</v>
      </c>
      <c r="B10" s="32">
        <v>3.81</v>
      </c>
      <c r="C10" s="32">
        <v>67.760000000000005</v>
      </c>
      <c r="D10" s="41">
        <v>0</v>
      </c>
      <c r="E10" s="32">
        <v>36.11</v>
      </c>
      <c r="F10" s="21">
        <f t="shared" si="0"/>
        <v>107.68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52.38</v>
      </c>
      <c r="C11" s="43">
        <v>48.79</v>
      </c>
      <c r="D11" s="43">
        <v>0</v>
      </c>
      <c r="E11" s="43">
        <v>0.13</v>
      </c>
      <c r="F11" s="44">
        <f t="shared" si="0"/>
        <v>101.3</v>
      </c>
      <c r="G11" s="29">
        <f t="shared" si="1"/>
        <v>0.24861333662023893</v>
      </c>
      <c r="H11" s="29">
        <f>F11/$F$76</f>
        <v>7.5391152070577424E-3</v>
      </c>
      <c r="I11" s="30">
        <f>F11-F12</f>
        <v>20.169999999999987</v>
      </c>
    </row>
    <row r="12" spans="1:18" ht="24.95" customHeight="1" thickBot="1" x14ac:dyDescent="0.4">
      <c r="A12" s="31" t="s">
        <v>16</v>
      </c>
      <c r="B12" s="45">
        <v>60.35</v>
      </c>
      <c r="C12" s="45">
        <v>25.77</v>
      </c>
      <c r="D12" s="45">
        <v>-5.6</v>
      </c>
      <c r="E12" s="45">
        <v>0.61</v>
      </c>
      <c r="F12" s="21">
        <f t="shared" si="0"/>
        <v>81.13000000000001</v>
      </c>
      <c r="G12" s="46"/>
      <c r="H12" s="46"/>
      <c r="I12" s="38"/>
    </row>
    <row r="13" spans="1:18" ht="24.95" customHeight="1" thickBot="1" x14ac:dyDescent="0.4">
      <c r="A13" s="13" t="s">
        <v>81</v>
      </c>
      <c r="B13" s="47">
        <v>0.03</v>
      </c>
      <c r="C13" s="47">
        <v>0.81</v>
      </c>
      <c r="D13" s="47">
        <v>0</v>
      </c>
      <c r="E13" s="47">
        <v>0</v>
      </c>
      <c r="F13" s="40">
        <f t="shared" si="0"/>
        <v>0.84000000000000008</v>
      </c>
      <c r="G13" s="48">
        <f t="shared" si="1"/>
        <v>-0.88990825688073394</v>
      </c>
      <c r="H13" s="48">
        <f>F13/$F$76</f>
        <v>6.2515861539274485E-5</v>
      </c>
      <c r="I13" s="30">
        <f>F13-F14</f>
        <v>-6.79</v>
      </c>
    </row>
    <row r="14" spans="1:18" ht="24.95" customHeight="1" thickBot="1" x14ac:dyDescent="0.4">
      <c r="A14" s="31" t="s">
        <v>16</v>
      </c>
      <c r="B14" s="49">
        <v>0</v>
      </c>
      <c r="C14" s="50">
        <v>7.63</v>
      </c>
      <c r="D14" s="49">
        <v>0</v>
      </c>
      <c r="E14" s="45">
        <v>0</v>
      </c>
      <c r="F14" s="21">
        <f t="shared" si="0"/>
        <v>7.63</v>
      </c>
      <c r="G14" s="51"/>
      <c r="H14" s="51"/>
      <c r="I14" s="38"/>
    </row>
    <row r="15" spans="1:18" s="57" customFormat="1" ht="24.95" customHeight="1" thickBot="1" x14ac:dyDescent="0.4">
      <c r="A15" s="25" t="s">
        <v>71</v>
      </c>
      <c r="B15" s="52">
        <v>4.0599999999999996</v>
      </c>
      <c r="C15" s="53">
        <v>10.5</v>
      </c>
      <c r="D15" s="53">
        <v>0</v>
      </c>
      <c r="E15" s="53">
        <v>0</v>
      </c>
      <c r="F15" s="54">
        <f>B15+C15+D15+E15</f>
        <v>14.559999999999999</v>
      </c>
      <c r="G15" s="55">
        <f t="shared" ref="G15" si="2">(F15-F16)/F16</f>
        <v>3.1892274982282018E-2</v>
      </c>
      <c r="H15" s="55">
        <f>F15/$F$76</f>
        <v>1.0836082666807573E-3</v>
      </c>
      <c r="I15" s="56">
        <f>F15-F16</f>
        <v>0.44999999999999929</v>
      </c>
    </row>
    <row r="16" spans="1:18" ht="24.95" customHeight="1" thickBot="1" x14ac:dyDescent="0.4">
      <c r="A16" s="31" t="s">
        <v>16</v>
      </c>
      <c r="B16" s="58">
        <v>0.75</v>
      </c>
      <c r="C16" s="59">
        <v>13.36</v>
      </c>
      <c r="D16" s="60">
        <v>0</v>
      </c>
      <c r="E16" s="60">
        <v>0</v>
      </c>
      <c r="F16" s="21">
        <f>B16+C16+D16+E16</f>
        <v>14.11</v>
      </c>
      <c r="G16" s="51"/>
      <c r="H16" s="51"/>
      <c r="I16" s="38"/>
    </row>
    <row r="17" spans="1:9" ht="24.95" customHeight="1" thickBot="1" x14ac:dyDescent="0.4">
      <c r="A17" s="61" t="s">
        <v>21</v>
      </c>
      <c r="B17" s="62">
        <v>23.96</v>
      </c>
      <c r="C17" s="63">
        <v>56.37</v>
      </c>
      <c r="D17" s="63">
        <v>0</v>
      </c>
      <c r="E17" s="64">
        <v>0.37</v>
      </c>
      <c r="F17" s="65">
        <f t="shared" si="0"/>
        <v>80.7</v>
      </c>
      <c r="G17" s="48">
        <f t="shared" si="1"/>
        <v>-2.6068066618392428E-2</v>
      </c>
      <c r="H17" s="29">
        <f>F17/$F$76</f>
        <v>6.0059881264517261E-3</v>
      </c>
      <c r="I17" s="30">
        <f>F17-F18</f>
        <v>-2.1599999999999966</v>
      </c>
    </row>
    <row r="18" spans="1:9" ht="24.95" customHeight="1" thickBot="1" x14ac:dyDescent="0.4">
      <c r="A18" s="31" t="s">
        <v>16</v>
      </c>
      <c r="B18" s="66">
        <v>14.75</v>
      </c>
      <c r="C18" s="67">
        <v>62.92</v>
      </c>
      <c r="D18" s="67">
        <v>0</v>
      </c>
      <c r="E18" s="68">
        <v>5.19</v>
      </c>
      <c r="F18" s="69">
        <f t="shared" si="0"/>
        <v>82.86</v>
      </c>
      <c r="G18" s="37"/>
      <c r="H18" s="46"/>
      <c r="I18" s="38"/>
    </row>
    <row r="19" spans="1:9" ht="24.95" customHeight="1" thickBot="1" x14ac:dyDescent="0.4">
      <c r="A19" s="25" t="s">
        <v>72</v>
      </c>
      <c r="B19" s="43">
        <v>1.73</v>
      </c>
      <c r="C19" s="43">
        <v>74.989999999999995</v>
      </c>
      <c r="D19" s="43">
        <v>0</v>
      </c>
      <c r="E19" s="43">
        <v>7.0000000000000007E-2</v>
      </c>
      <c r="F19" s="40">
        <f t="shared" si="0"/>
        <v>76.789999999999992</v>
      </c>
      <c r="G19" s="29">
        <f t="shared" si="1"/>
        <v>10.128985507246375</v>
      </c>
      <c r="H19" s="29">
        <f>F19/$F$76</f>
        <v>5.7149916757153404E-3</v>
      </c>
      <c r="I19" s="30">
        <f>F19-F20</f>
        <v>69.889999999999986</v>
      </c>
    </row>
    <row r="20" spans="1:9" ht="24.95" customHeight="1" thickBot="1" x14ac:dyDescent="0.4">
      <c r="A20" s="31" t="s">
        <v>16</v>
      </c>
      <c r="B20" s="45">
        <v>0</v>
      </c>
      <c r="C20" s="45">
        <v>3.2</v>
      </c>
      <c r="D20" s="45">
        <v>0</v>
      </c>
      <c r="E20" s="45">
        <v>3.7</v>
      </c>
      <c r="F20" s="21">
        <f t="shared" si="0"/>
        <v>6.9</v>
      </c>
      <c r="G20" s="37"/>
      <c r="H20" s="37"/>
      <c r="I20" s="38"/>
    </row>
    <row r="21" spans="1:9" ht="24.95" customHeight="1" thickBot="1" x14ac:dyDescent="0.4">
      <c r="A21" s="25" t="s">
        <v>73</v>
      </c>
      <c r="B21" s="70">
        <v>159.27000000000001</v>
      </c>
      <c r="C21" s="70">
        <v>103.16</v>
      </c>
      <c r="D21" s="71">
        <v>0</v>
      </c>
      <c r="E21" s="72">
        <v>2.3199999999999998</v>
      </c>
      <c r="F21" s="40">
        <f>B21+C21+D21+E21</f>
        <v>264.75</v>
      </c>
      <c r="G21" s="29">
        <f t="shared" si="1"/>
        <v>-9.0299969075353148E-2</v>
      </c>
      <c r="H21" s="29">
        <f>F21/$F$76</f>
        <v>1.9703659931574902E-2</v>
      </c>
      <c r="I21" s="30">
        <f>F21-F22</f>
        <v>-26.28000000000003</v>
      </c>
    </row>
    <row r="22" spans="1:9" ht="24.95" customHeight="1" thickBot="1" x14ac:dyDescent="0.4">
      <c r="A22" s="31" t="s">
        <v>16</v>
      </c>
      <c r="B22" s="73">
        <v>136.05000000000001</v>
      </c>
      <c r="C22" s="73">
        <v>145.79</v>
      </c>
      <c r="D22" s="74">
        <v>0</v>
      </c>
      <c r="E22" s="73">
        <v>9.19</v>
      </c>
      <c r="F22" s="21">
        <f>B22+C22+D22+E22</f>
        <v>291.03000000000003</v>
      </c>
      <c r="G22" s="37"/>
      <c r="H22" s="37"/>
      <c r="I22" s="38"/>
    </row>
    <row r="23" spans="1:9" ht="24.95" customHeight="1" thickBot="1" x14ac:dyDescent="0.4">
      <c r="A23" s="61" t="s">
        <v>54</v>
      </c>
      <c r="B23" s="75">
        <v>148.30000000000001</v>
      </c>
      <c r="C23" s="26">
        <v>581.46</v>
      </c>
      <c r="D23" s="26">
        <v>0</v>
      </c>
      <c r="E23" s="76">
        <v>4.63</v>
      </c>
      <c r="F23" s="65">
        <f t="shared" si="0"/>
        <v>734.39</v>
      </c>
      <c r="G23" s="29">
        <f t="shared" si="1"/>
        <v>-4.8619027878536746E-2</v>
      </c>
      <c r="H23" s="29">
        <f>F23/$F$76</f>
        <v>5.4655980423604499E-2</v>
      </c>
      <c r="I23" s="30">
        <f>F23-F24</f>
        <v>-37.530000000000086</v>
      </c>
    </row>
    <row r="24" spans="1:9" ht="24.95" customHeight="1" thickBot="1" x14ac:dyDescent="0.4">
      <c r="A24" s="31" t="s">
        <v>16</v>
      </c>
      <c r="B24" s="77">
        <v>119.34</v>
      </c>
      <c r="C24" s="77">
        <v>604.24</v>
      </c>
      <c r="D24" s="77">
        <v>-0.06</v>
      </c>
      <c r="E24" s="77">
        <v>48.4</v>
      </c>
      <c r="F24" s="21">
        <f t="shared" si="0"/>
        <v>771.92000000000007</v>
      </c>
      <c r="G24" s="37"/>
      <c r="H24" s="37"/>
      <c r="I24" s="38"/>
    </row>
    <row r="25" spans="1:9" ht="24.95" customHeight="1" thickBot="1" x14ac:dyDescent="0.4">
      <c r="A25" s="25" t="s">
        <v>55</v>
      </c>
      <c r="B25" s="26">
        <v>37.409999999999997</v>
      </c>
      <c r="C25" s="26">
        <v>298.98</v>
      </c>
      <c r="D25" s="26">
        <v>0</v>
      </c>
      <c r="E25" s="26">
        <v>0.06</v>
      </c>
      <c r="F25" s="40">
        <f t="shared" si="0"/>
        <v>336.45</v>
      </c>
      <c r="G25" s="29">
        <f t="shared" si="1"/>
        <v>-0.1821827904715605</v>
      </c>
      <c r="H25" s="29">
        <f>F25/$F$76</f>
        <v>2.5039835255820115E-2</v>
      </c>
      <c r="I25" s="30">
        <f>F25-F26</f>
        <v>-74.949999999999989</v>
      </c>
    </row>
    <row r="26" spans="1:9" ht="24.95" customHeight="1" thickBot="1" x14ac:dyDescent="0.4">
      <c r="A26" s="31" t="s">
        <v>16</v>
      </c>
      <c r="B26" s="32">
        <v>35.130000000000003</v>
      </c>
      <c r="C26" s="32">
        <v>363.77</v>
      </c>
      <c r="D26" s="32">
        <v>11.27</v>
      </c>
      <c r="E26" s="32">
        <v>1.23</v>
      </c>
      <c r="F26" s="21">
        <f t="shared" si="0"/>
        <v>411.4</v>
      </c>
      <c r="G26" s="37"/>
      <c r="H26" s="37"/>
      <c r="I26" s="38"/>
    </row>
    <row r="27" spans="1:9" ht="24.95" customHeight="1" thickBot="1" x14ac:dyDescent="0.4">
      <c r="A27" s="25" t="s">
        <v>53</v>
      </c>
      <c r="B27" s="78">
        <v>19.12</v>
      </c>
      <c r="C27" s="78">
        <v>16.64</v>
      </c>
      <c r="D27" s="78">
        <v>0</v>
      </c>
      <c r="E27" s="78">
        <v>0</v>
      </c>
      <c r="F27" s="40">
        <f t="shared" si="0"/>
        <v>35.760000000000005</v>
      </c>
      <c r="G27" s="29">
        <f t="shared" si="1"/>
        <v>0.90010626992561127</v>
      </c>
      <c r="H27" s="29">
        <f>F27/$F$76</f>
        <v>2.6613895341005421E-3</v>
      </c>
      <c r="I27" s="30">
        <f>F27-F28</f>
        <v>16.940000000000005</v>
      </c>
    </row>
    <row r="28" spans="1:9" ht="24.95" customHeight="1" thickBot="1" x14ac:dyDescent="0.4">
      <c r="A28" s="79" t="s">
        <v>16</v>
      </c>
      <c r="B28" s="80">
        <v>6.71</v>
      </c>
      <c r="C28" s="41">
        <v>12.11</v>
      </c>
      <c r="D28" s="41">
        <v>0</v>
      </c>
      <c r="E28" s="81">
        <v>0</v>
      </c>
      <c r="F28" s="82">
        <f t="shared" si="0"/>
        <v>18.82</v>
      </c>
      <c r="G28" s="37"/>
      <c r="H28" s="37"/>
      <c r="I28" s="38"/>
    </row>
    <row r="29" spans="1:9" ht="24.95" customHeight="1" thickBot="1" x14ac:dyDescent="0.4">
      <c r="A29" s="25" t="s">
        <v>66</v>
      </c>
      <c r="B29" s="43">
        <v>8.48</v>
      </c>
      <c r="C29" s="43">
        <v>72.510000000000005</v>
      </c>
      <c r="D29" s="43">
        <v>0</v>
      </c>
      <c r="E29" s="43">
        <v>1.19</v>
      </c>
      <c r="F29" s="40">
        <f t="shared" si="0"/>
        <v>82.18</v>
      </c>
      <c r="G29" s="29">
        <f t="shared" si="1"/>
        <v>-5.4859114433582469E-2</v>
      </c>
      <c r="H29" s="29">
        <f>F29/$F$76</f>
        <v>6.1161351205923529E-3</v>
      </c>
      <c r="I29" s="30">
        <f>F29-F30</f>
        <v>-4.769999999999996</v>
      </c>
    </row>
    <row r="30" spans="1:9" ht="24.95" customHeight="1" thickBot="1" x14ac:dyDescent="0.4">
      <c r="A30" s="31" t="s">
        <v>16</v>
      </c>
      <c r="B30" s="45">
        <v>5.81</v>
      </c>
      <c r="C30" s="45">
        <v>78.92</v>
      </c>
      <c r="D30" s="45">
        <v>0</v>
      </c>
      <c r="E30" s="45">
        <v>2.2200000000000002</v>
      </c>
      <c r="F30" s="21">
        <f t="shared" si="0"/>
        <v>86.95</v>
      </c>
      <c r="G30" s="37"/>
      <c r="H30" s="37"/>
      <c r="I30" s="38"/>
    </row>
    <row r="31" spans="1:9" ht="24.95" customHeight="1" thickBot="1" x14ac:dyDescent="0.4">
      <c r="A31" s="25" t="s">
        <v>25</v>
      </c>
      <c r="B31" s="83">
        <v>7.92</v>
      </c>
      <c r="C31" s="83">
        <v>5.34</v>
      </c>
      <c r="D31" s="83">
        <v>0</v>
      </c>
      <c r="E31" s="83">
        <v>0</v>
      </c>
      <c r="F31" s="40">
        <f t="shared" si="0"/>
        <v>13.26</v>
      </c>
      <c r="G31" s="29">
        <f t="shared" si="1"/>
        <v>0.14310344827586191</v>
      </c>
      <c r="H31" s="29">
        <f>F31/$F$76</f>
        <v>9.8685752858426127E-4</v>
      </c>
      <c r="I31" s="30">
        <f>F31-F32</f>
        <v>1.6599999999999984</v>
      </c>
    </row>
    <row r="32" spans="1:9" ht="24.95" customHeight="1" thickBot="1" x14ac:dyDescent="0.4">
      <c r="A32" s="31" t="s">
        <v>16</v>
      </c>
      <c r="B32" s="84">
        <v>1.1299999999999999</v>
      </c>
      <c r="C32" s="85">
        <v>10.47</v>
      </c>
      <c r="D32" s="85">
        <v>0</v>
      </c>
      <c r="E32" s="86">
        <v>0</v>
      </c>
      <c r="F32" s="82">
        <f t="shared" si="0"/>
        <v>11.600000000000001</v>
      </c>
      <c r="G32" s="46"/>
      <c r="H32" s="46"/>
      <c r="I32" s="38"/>
    </row>
    <row r="33" spans="1:35" ht="24.95" customHeight="1" thickBot="1" x14ac:dyDescent="0.4">
      <c r="A33" s="25" t="s">
        <v>56</v>
      </c>
      <c r="B33" s="87">
        <v>403.52</v>
      </c>
      <c r="C33" s="88">
        <v>518.16999999999996</v>
      </c>
      <c r="D33" s="89">
        <v>59.57</v>
      </c>
      <c r="E33" s="90">
        <v>0.21</v>
      </c>
      <c r="F33" s="40">
        <f t="shared" si="0"/>
        <v>981.47</v>
      </c>
      <c r="G33" s="29">
        <f t="shared" si="1"/>
        <v>-5.5888492357417129E-2</v>
      </c>
      <c r="H33" s="48">
        <f>F33/$F$76</f>
        <v>7.3044574553513944E-2</v>
      </c>
      <c r="I33" s="30">
        <f>F33-F34</f>
        <v>-58.100000000000136</v>
      </c>
    </row>
    <row r="34" spans="1:35" ht="24.95" customHeight="1" thickBot="1" x14ac:dyDescent="0.4">
      <c r="A34" s="31" t="s">
        <v>16</v>
      </c>
      <c r="B34" s="91">
        <v>384.19</v>
      </c>
      <c r="C34" s="92">
        <v>539.08000000000004</v>
      </c>
      <c r="D34" s="93">
        <v>114.67</v>
      </c>
      <c r="E34" s="93">
        <v>1.63</v>
      </c>
      <c r="F34" s="94">
        <f t="shared" si="0"/>
        <v>1039.5700000000002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5">
        <v>537.16</v>
      </c>
      <c r="C35" s="95">
        <v>2736.19</v>
      </c>
      <c r="D35" s="95">
        <v>0</v>
      </c>
      <c r="E35" s="96">
        <v>0.68</v>
      </c>
      <c r="F35" s="40">
        <f t="shared" si="0"/>
        <v>3274.0299999999997</v>
      </c>
      <c r="G35" s="97">
        <f t="shared" si="1"/>
        <v>9.5202095382731639E-2</v>
      </c>
      <c r="H35" s="98">
        <f>F35/$F$76</f>
        <v>0.24366524542313189</v>
      </c>
      <c r="I35" s="99">
        <f>F35-F36</f>
        <v>284.59999999999945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510.47</v>
      </c>
      <c r="C36" s="50">
        <v>2165.16</v>
      </c>
      <c r="D36" s="50">
        <v>309.23</v>
      </c>
      <c r="E36" s="50">
        <v>4.57</v>
      </c>
      <c r="F36" s="21">
        <f t="shared" si="0"/>
        <v>2989.4300000000003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100">
        <v>361.06</v>
      </c>
      <c r="C37" s="100">
        <v>695.64</v>
      </c>
      <c r="D37" s="100">
        <v>1.23</v>
      </c>
      <c r="E37" s="100">
        <v>0.54</v>
      </c>
      <c r="F37" s="40">
        <f t="shared" si="0"/>
        <v>1058.47</v>
      </c>
      <c r="G37" s="97">
        <f t="shared" si="1"/>
        <v>0.10450580181985138</v>
      </c>
      <c r="H37" s="101">
        <f>F37/$F$76</f>
        <v>7.8775195194614109E-2</v>
      </c>
      <c r="I37" s="56">
        <f>F37-F38</f>
        <v>100.14999999999998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349.51</v>
      </c>
      <c r="C38" s="50">
        <v>605.08000000000004</v>
      </c>
      <c r="D38" s="50">
        <v>1.54</v>
      </c>
      <c r="E38" s="50">
        <v>2.19</v>
      </c>
      <c r="F38" s="21">
        <f t="shared" si="0"/>
        <v>958.32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57</v>
      </c>
      <c r="B39" s="102">
        <v>0.28000000000000003</v>
      </c>
      <c r="C39" s="103">
        <v>0</v>
      </c>
      <c r="D39" s="103">
        <v>0</v>
      </c>
      <c r="E39" s="104">
        <v>0</v>
      </c>
      <c r="F39" s="65">
        <f t="shared" si="0"/>
        <v>0.28000000000000003</v>
      </c>
      <c r="G39" s="29">
        <f t="shared" si="1"/>
        <v>4.6000000000000005</v>
      </c>
      <c r="H39" s="29">
        <f>F39/$F$76</f>
        <v>2.0838620513091494E-5</v>
      </c>
      <c r="I39" s="30">
        <f>F39-F40</f>
        <v>0.23000000000000004</v>
      </c>
    </row>
    <row r="40" spans="1:35" ht="24.95" customHeight="1" thickBot="1" x14ac:dyDescent="0.4">
      <c r="A40" s="31" t="s">
        <v>16</v>
      </c>
      <c r="B40" s="105">
        <v>0.05</v>
      </c>
      <c r="C40" s="106">
        <v>0</v>
      </c>
      <c r="D40" s="106">
        <v>0</v>
      </c>
      <c r="E40" s="107">
        <v>0</v>
      </c>
      <c r="F40" s="21">
        <f t="shared" si="0"/>
        <v>0.05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8">
        <v>31.58</v>
      </c>
      <c r="C41" s="109">
        <v>258.22000000000003</v>
      </c>
      <c r="D41" s="109">
        <v>125</v>
      </c>
      <c r="E41" s="110">
        <v>3.29</v>
      </c>
      <c r="F41" s="40">
        <f>B41+C41+D41+E41</f>
        <v>418.09000000000003</v>
      </c>
      <c r="G41" s="29">
        <f t="shared" si="1"/>
        <v>-0.21733840019468731</v>
      </c>
      <c r="H41" s="29">
        <f>F41/$F$76</f>
        <v>3.1115781608280078E-2</v>
      </c>
      <c r="I41" s="30">
        <f>F41-F42</f>
        <v>-116.10000000000002</v>
      </c>
    </row>
    <row r="42" spans="1:35" ht="24.95" customHeight="1" thickBot="1" x14ac:dyDescent="0.4">
      <c r="A42" s="31" t="s">
        <v>16</v>
      </c>
      <c r="B42" s="105">
        <v>21.01</v>
      </c>
      <c r="C42" s="106">
        <v>291</v>
      </c>
      <c r="D42" s="106">
        <v>203.47</v>
      </c>
      <c r="E42" s="111">
        <v>18.71</v>
      </c>
      <c r="F42" s="20">
        <f>B42+C42+D42+E42</f>
        <v>534.19000000000005</v>
      </c>
      <c r="G42" s="51"/>
      <c r="H42" s="37"/>
      <c r="I42" s="38"/>
    </row>
    <row r="43" spans="1:35" ht="24.95" customHeight="1" thickBot="1" x14ac:dyDescent="0.4">
      <c r="A43" s="25" t="s">
        <v>58</v>
      </c>
      <c r="B43" s="108">
        <v>45.49</v>
      </c>
      <c r="C43" s="109">
        <v>41.49</v>
      </c>
      <c r="D43" s="109">
        <v>0</v>
      </c>
      <c r="E43" s="110">
        <v>0.14000000000000001</v>
      </c>
      <c r="F43" s="28">
        <f>B43+C43+D43+E43</f>
        <v>87.12</v>
      </c>
      <c r="G43" s="97">
        <f t="shared" ref="G43" si="3">(F43-F44)/F44</f>
        <v>-0.13001797483523064</v>
      </c>
      <c r="H43" s="112">
        <f>F43/$F$76</f>
        <v>6.4837879253590389E-3</v>
      </c>
      <c r="I43" s="56">
        <f>F43-F44</f>
        <v>-13.019999999999996</v>
      </c>
    </row>
    <row r="44" spans="1:35" ht="24.95" customHeight="1" thickBot="1" x14ac:dyDescent="0.4">
      <c r="A44" s="79" t="s">
        <v>16</v>
      </c>
      <c r="B44" s="113">
        <v>51.23</v>
      </c>
      <c r="C44" s="114">
        <v>47.77</v>
      </c>
      <c r="D44" s="114">
        <v>0</v>
      </c>
      <c r="E44" s="115">
        <v>1.1399999999999999</v>
      </c>
      <c r="F44" s="116">
        <f>B44+C44+D44+E44</f>
        <v>100.14</v>
      </c>
      <c r="G44" s="37"/>
      <c r="H44" s="117"/>
      <c r="I44" s="118"/>
    </row>
    <row r="45" spans="1:35" ht="24.95" customHeight="1" thickBot="1" x14ac:dyDescent="0.4">
      <c r="A45" s="61" t="s">
        <v>24</v>
      </c>
      <c r="B45" s="119">
        <v>55.94</v>
      </c>
      <c r="C45" s="109">
        <v>217.41</v>
      </c>
      <c r="D45" s="109">
        <v>0</v>
      </c>
      <c r="E45" s="110">
        <v>0.03</v>
      </c>
      <c r="F45" s="40">
        <f t="shared" ref="F45:F54" si="4">B45+C45+D45+E45</f>
        <v>273.38</v>
      </c>
      <c r="G45" s="97">
        <f t="shared" ref="G45" si="5">(F45-F46)/F46</f>
        <v>0.54950972056906433</v>
      </c>
      <c r="H45" s="97">
        <f>F45/$F$76</f>
        <v>2.0345935985246255E-2</v>
      </c>
      <c r="I45" s="56">
        <f>F45-F46</f>
        <v>96.950000000000017</v>
      </c>
      <c r="J45" s="120"/>
    </row>
    <row r="46" spans="1:35" ht="24.95" customHeight="1" thickBot="1" x14ac:dyDescent="0.4">
      <c r="A46" s="31" t="s">
        <v>16</v>
      </c>
      <c r="B46" s="121">
        <v>53.03</v>
      </c>
      <c r="C46" s="114">
        <v>122.98</v>
      </c>
      <c r="D46" s="114">
        <v>0</v>
      </c>
      <c r="E46" s="111">
        <v>0.42</v>
      </c>
      <c r="F46" s="21">
        <f t="shared" si="4"/>
        <v>176.42999999999998</v>
      </c>
      <c r="G46" s="46"/>
      <c r="H46" s="46"/>
      <c r="I46" s="122"/>
    </row>
    <row r="47" spans="1:35" ht="24.95" customHeight="1" thickBot="1" x14ac:dyDescent="0.4">
      <c r="A47" s="25" t="s">
        <v>59</v>
      </c>
      <c r="B47" s="119">
        <v>0.1</v>
      </c>
      <c r="C47" s="109">
        <v>0</v>
      </c>
      <c r="D47" s="109">
        <v>0</v>
      </c>
      <c r="E47" s="119">
        <v>0.01</v>
      </c>
      <c r="F47" s="123">
        <f t="shared" si="4"/>
        <v>0.11</v>
      </c>
      <c r="G47" s="97">
        <f t="shared" ref="G47" si="6">(F47-F48)/F48</f>
        <v>-0.38888888888888884</v>
      </c>
      <c r="H47" s="97">
        <f>F47/$F$76</f>
        <v>8.1866009158573715E-6</v>
      </c>
      <c r="I47" s="56">
        <f>F47-F48</f>
        <v>-6.9999999999999993E-2</v>
      </c>
    </row>
    <row r="48" spans="1:35" ht="24.95" customHeight="1" thickBot="1" x14ac:dyDescent="0.4">
      <c r="A48" s="31" t="s">
        <v>16</v>
      </c>
      <c r="B48" s="121">
        <v>0.03</v>
      </c>
      <c r="C48" s="106">
        <v>0</v>
      </c>
      <c r="D48" s="106">
        <v>0</v>
      </c>
      <c r="E48" s="111">
        <v>0.15</v>
      </c>
      <c r="F48" s="20">
        <f t="shared" si="4"/>
        <v>0.18</v>
      </c>
      <c r="G48" s="124"/>
      <c r="H48" s="124"/>
      <c r="I48" s="38"/>
    </row>
    <row r="49" spans="1:9" ht="24.95" customHeight="1" thickBot="1" x14ac:dyDescent="0.4">
      <c r="A49" s="25" t="s">
        <v>17</v>
      </c>
      <c r="B49" s="108">
        <v>63.91</v>
      </c>
      <c r="C49" s="109">
        <v>140.78</v>
      </c>
      <c r="D49" s="109">
        <v>0</v>
      </c>
      <c r="E49" s="125">
        <v>16.73</v>
      </c>
      <c r="F49" s="28">
        <f t="shared" si="4"/>
        <v>221.42</v>
      </c>
      <c r="G49" s="126">
        <f t="shared" ref="G49" si="7">(F49-F50)/F50</f>
        <v>-0.1504757519950892</v>
      </c>
      <c r="H49" s="101">
        <f>F49/$F$76</f>
        <v>1.6478883407173992E-2</v>
      </c>
      <c r="I49" s="56">
        <f>F49-F50</f>
        <v>-39.220000000000056</v>
      </c>
    </row>
    <row r="50" spans="1:9" ht="24.95" customHeight="1" thickBot="1" x14ac:dyDescent="0.4">
      <c r="A50" s="31" t="s">
        <v>16</v>
      </c>
      <c r="B50" s="127">
        <v>33.950000000000003</v>
      </c>
      <c r="C50" s="127">
        <v>169.59</v>
      </c>
      <c r="D50" s="127">
        <v>0</v>
      </c>
      <c r="E50" s="127">
        <v>57.1</v>
      </c>
      <c r="F50" s="20">
        <f t="shared" si="4"/>
        <v>260.64000000000004</v>
      </c>
      <c r="G50" s="37"/>
      <c r="H50" s="37"/>
      <c r="I50" s="38"/>
    </row>
    <row r="51" spans="1:9" ht="24.95" customHeight="1" thickBot="1" x14ac:dyDescent="0.4">
      <c r="A51" s="25" t="s">
        <v>29</v>
      </c>
      <c r="B51" s="128">
        <v>293.89</v>
      </c>
      <c r="C51" s="103">
        <v>827.85</v>
      </c>
      <c r="D51" s="103">
        <v>450.97</v>
      </c>
      <c r="E51" s="125">
        <v>0.22</v>
      </c>
      <c r="F51" s="28">
        <f t="shared" si="4"/>
        <v>1572.93</v>
      </c>
      <c r="G51" s="97">
        <f t="shared" ref="G51" si="8">(F51-F52)/F52</f>
        <v>0.42425230217586202</v>
      </c>
      <c r="H51" s="101">
        <f>F51/$F$76</f>
        <v>0.11706318344163215</v>
      </c>
      <c r="I51" s="56">
        <f>F51-F52</f>
        <v>468.54000000000019</v>
      </c>
    </row>
    <row r="52" spans="1:9" ht="24.95" customHeight="1" thickBot="1" x14ac:dyDescent="0.4">
      <c r="A52" s="31" t="s">
        <v>16</v>
      </c>
      <c r="B52" s="129">
        <v>240.01</v>
      </c>
      <c r="C52" s="130">
        <v>857.91</v>
      </c>
      <c r="D52" s="130">
        <v>3.37</v>
      </c>
      <c r="E52" s="131">
        <v>3.1</v>
      </c>
      <c r="F52" s="20">
        <f t="shared" si="4"/>
        <v>1104.3899999999999</v>
      </c>
      <c r="G52" s="37"/>
      <c r="H52" s="37"/>
      <c r="I52" s="38"/>
    </row>
    <row r="53" spans="1:9" ht="24.95" customHeight="1" thickBot="1" x14ac:dyDescent="0.4">
      <c r="A53" s="25" t="s">
        <v>22</v>
      </c>
      <c r="B53" s="128">
        <v>22.84</v>
      </c>
      <c r="C53" s="83">
        <v>59.66</v>
      </c>
      <c r="D53" s="103">
        <v>0</v>
      </c>
      <c r="E53" s="125">
        <v>0.01</v>
      </c>
      <c r="F53" s="28">
        <f t="shared" si="4"/>
        <v>82.51</v>
      </c>
      <c r="G53" s="97">
        <f t="shared" ref="G53" si="9">(F53-F54)/F54</f>
        <v>0.74402874656520823</v>
      </c>
      <c r="H53" s="101">
        <f>F53/$F$76</f>
        <v>6.1406949233399248E-3</v>
      </c>
      <c r="I53" s="56">
        <f>F53-F54</f>
        <v>35.200000000000003</v>
      </c>
    </row>
    <row r="54" spans="1:9" ht="24.95" customHeight="1" thickBot="1" x14ac:dyDescent="0.4">
      <c r="A54" s="31" t="s">
        <v>16</v>
      </c>
      <c r="B54" s="127">
        <v>21.84</v>
      </c>
      <c r="C54" s="114">
        <v>25.37</v>
      </c>
      <c r="D54" s="127">
        <v>0</v>
      </c>
      <c r="E54" s="127">
        <v>0.1</v>
      </c>
      <c r="F54" s="20">
        <f t="shared" si="4"/>
        <v>47.31</v>
      </c>
      <c r="G54" s="46"/>
      <c r="H54" s="37"/>
      <c r="I54" s="38"/>
    </row>
    <row r="55" spans="1:9" ht="24.95" customHeight="1" x14ac:dyDescent="0.35">
      <c r="A55" s="132" t="s">
        <v>63</v>
      </c>
      <c r="B55" s="133">
        <f>SUM(B5,B7,B9,B11,B13,B15,B17,B19,B21,B23,B25,B27,B29,B31,B33,B35,B37,B39,B41,B43,B45,B47,B49,B51,B53)</f>
        <v>2437.3299999999995</v>
      </c>
      <c r="C55" s="133">
        <f t="shared" ref="C55:F55" si="10">SUM(C5,C7,C9,C11,C13,C15,C17,C19,C21,C23,C25,C27,C29,C31,C33,C35,C37,C39,C41,C43,C45,C47,C49,C51,C53)</f>
        <v>7184.97</v>
      </c>
      <c r="D55" s="133">
        <f t="shared" si="10"/>
        <v>630.74</v>
      </c>
      <c r="E55" s="133">
        <f t="shared" si="10"/>
        <v>34.419999999999995</v>
      </c>
      <c r="F55" s="133">
        <f t="shared" si="10"/>
        <v>10287.460000000001</v>
      </c>
      <c r="G55" s="134">
        <f>(F55-F56)/F56</f>
        <v>5.0798047831798275E-2</v>
      </c>
      <c r="H55" s="135">
        <f>F55/$F$76</f>
        <v>0.76563026779860077</v>
      </c>
      <c r="I55" s="30">
        <f>F55-F56</f>
        <v>497.32000000000153</v>
      </c>
    </row>
    <row r="56" spans="1:9" ht="24.95" customHeight="1" x14ac:dyDescent="0.35">
      <c r="A56" s="136" t="s">
        <v>26</v>
      </c>
      <c r="B56" s="137">
        <f>SUM(B6,B8,B10,B12,B14,B16,B18,B20,B22,B24,B26,B28,B30,B32,B34,B36,B38,B40,B42,B44,B46,B48,B50,B52,B54)</f>
        <v>2183.4300000000003</v>
      </c>
      <c r="C56" s="137">
        <f t="shared" ref="C56:F56" si="11">SUM(C6,C8,C10,C12,C14,C16,C18,C20,C22,C24,C26,C28,C30,C32,C34,C36,C38,C40,C42,C44,C46,C48,C50,C52,C54)</f>
        <v>6580.03</v>
      </c>
      <c r="D56" s="137">
        <f t="shared" si="11"/>
        <v>790.98</v>
      </c>
      <c r="E56" s="137">
        <f t="shared" si="11"/>
        <v>235.69999999999993</v>
      </c>
      <c r="F56" s="137">
        <f t="shared" si="11"/>
        <v>9790.14</v>
      </c>
      <c r="G56" s="138"/>
      <c r="H56" s="138"/>
      <c r="I56" s="139"/>
    </row>
    <row r="57" spans="1:9" ht="24.95" customHeight="1" x14ac:dyDescent="0.35">
      <c r="A57" s="140" t="s">
        <v>27</v>
      </c>
      <c r="B57" s="141">
        <f>(B55-B56)/B56</f>
        <v>0.116284927842889</v>
      </c>
      <c r="C57" s="141">
        <f t="shared" ref="C57:F57" si="12">(C55-C56)/C56</f>
        <v>9.1935751052806824E-2</v>
      </c>
      <c r="D57" s="141">
        <f t="shared" si="12"/>
        <v>-0.20258413613492124</v>
      </c>
      <c r="E57" s="141">
        <f t="shared" si="12"/>
        <v>-0.85396690708527789</v>
      </c>
      <c r="F57" s="141">
        <f t="shared" si="12"/>
        <v>5.0798047831798275E-2</v>
      </c>
      <c r="G57" s="138"/>
      <c r="H57" s="138"/>
      <c r="I57" s="139"/>
    </row>
    <row r="58" spans="1:9" ht="24.95" customHeight="1" x14ac:dyDescent="0.35">
      <c r="A58" s="142" t="s">
        <v>31</v>
      </c>
      <c r="B58" s="143"/>
      <c r="C58" s="143"/>
      <c r="D58" s="143"/>
      <c r="E58" s="143"/>
      <c r="F58" s="143"/>
      <c r="G58" s="138"/>
      <c r="H58" s="138"/>
      <c r="I58" s="139"/>
    </row>
    <row r="59" spans="1:9" ht="24.95" customHeight="1" thickBot="1" x14ac:dyDescent="0.4">
      <c r="A59" s="144" t="s">
        <v>64</v>
      </c>
      <c r="B59" s="14">
        <v>119.58</v>
      </c>
      <c r="C59" s="14">
        <v>109.45</v>
      </c>
      <c r="D59" s="14">
        <v>0</v>
      </c>
      <c r="E59" s="14">
        <v>0</v>
      </c>
      <c r="F59" s="15">
        <f t="shared" ref="F59:F68" si="13">B59+C59+D59+E59</f>
        <v>229.03</v>
      </c>
      <c r="G59" s="16">
        <f t="shared" ref="G59" si="14">(F59-F60)/F60</f>
        <v>0.88223208415516097</v>
      </c>
      <c r="H59" s="16">
        <f>F59/$F$76</f>
        <v>1.7045247343261943E-2</v>
      </c>
      <c r="I59" s="30">
        <f>F59-F60</f>
        <v>107.35</v>
      </c>
    </row>
    <row r="60" spans="1:9" ht="24.95" customHeight="1" thickBot="1" x14ac:dyDescent="0.4">
      <c r="A60" s="79" t="s">
        <v>16</v>
      </c>
      <c r="B60" s="145">
        <v>48.18</v>
      </c>
      <c r="C60" s="145">
        <v>73.5</v>
      </c>
      <c r="D60" s="145">
        <v>0</v>
      </c>
      <c r="E60" s="145">
        <v>0</v>
      </c>
      <c r="F60" s="146">
        <f t="shared" si="13"/>
        <v>121.68</v>
      </c>
      <c r="G60" s="37"/>
      <c r="H60" s="37"/>
      <c r="I60" s="38"/>
    </row>
    <row r="61" spans="1:9" ht="24.95" customHeight="1" thickBot="1" x14ac:dyDescent="0.4">
      <c r="A61" s="144" t="s">
        <v>77</v>
      </c>
      <c r="B61" s="123">
        <v>376.13</v>
      </c>
      <c r="C61" s="123">
        <v>57.99</v>
      </c>
      <c r="D61" s="123">
        <v>0</v>
      </c>
      <c r="E61" s="123">
        <v>0.37</v>
      </c>
      <c r="F61" s="15">
        <f t="shared" si="13"/>
        <v>434.49</v>
      </c>
      <c r="G61" s="29">
        <f t="shared" ref="G61:G73" si="15">(F61-F62)/F62</f>
        <v>-1.0205708818370188E-2</v>
      </c>
      <c r="H61" s="29">
        <f>F61/$F$76</f>
        <v>3.2336329381189723E-2</v>
      </c>
      <c r="I61" s="30">
        <f>F61-F62</f>
        <v>-4.4799999999999613</v>
      </c>
    </row>
    <row r="62" spans="1:9" ht="24.95" customHeight="1" thickBot="1" x14ac:dyDescent="0.4">
      <c r="A62" s="79" t="s">
        <v>16</v>
      </c>
      <c r="B62" s="145">
        <v>303.14</v>
      </c>
      <c r="C62" s="145">
        <v>123.93</v>
      </c>
      <c r="D62" s="145">
        <v>0</v>
      </c>
      <c r="E62" s="145">
        <v>11.9</v>
      </c>
      <c r="F62" s="146">
        <f t="shared" si="13"/>
        <v>438.96999999999997</v>
      </c>
      <c r="G62" s="37"/>
      <c r="H62" s="37"/>
      <c r="I62" s="38"/>
    </row>
    <row r="63" spans="1:9" ht="24.95" customHeight="1" thickBot="1" x14ac:dyDescent="0.4">
      <c r="A63" s="25" t="s">
        <v>67</v>
      </c>
      <c r="B63" s="123">
        <v>81.8</v>
      </c>
      <c r="C63" s="123">
        <v>59.7</v>
      </c>
      <c r="D63" s="123">
        <v>0</v>
      </c>
      <c r="E63" s="123">
        <v>0.24</v>
      </c>
      <c r="F63" s="147">
        <f t="shared" si="13"/>
        <v>141.74</v>
      </c>
      <c r="G63" s="29">
        <f t="shared" si="15"/>
        <v>0.14278803515278568</v>
      </c>
      <c r="H63" s="29">
        <f>F63/$F$76</f>
        <v>1.0548807398305672E-2</v>
      </c>
      <c r="I63" s="30">
        <f>F63-F64</f>
        <v>17.710000000000008</v>
      </c>
    </row>
    <row r="64" spans="1:9" ht="24.95" customHeight="1" thickBot="1" x14ac:dyDescent="0.4">
      <c r="A64" s="79" t="s">
        <v>16</v>
      </c>
      <c r="B64" s="145">
        <v>64.260000000000005</v>
      </c>
      <c r="C64" s="145">
        <v>59.56</v>
      </c>
      <c r="D64" s="145">
        <v>0</v>
      </c>
      <c r="E64" s="145">
        <v>0.21</v>
      </c>
      <c r="F64" s="146">
        <f t="shared" si="13"/>
        <v>124.03</v>
      </c>
      <c r="G64" s="37"/>
      <c r="H64" s="37"/>
      <c r="I64" s="38"/>
    </row>
    <row r="65" spans="1:9" ht="24.95" customHeight="1" thickBot="1" x14ac:dyDescent="0.4">
      <c r="A65" s="25" t="s">
        <v>32</v>
      </c>
      <c r="B65" s="123">
        <v>259.08999999999997</v>
      </c>
      <c r="C65" s="123">
        <v>40.01</v>
      </c>
      <c r="D65" s="123">
        <v>0</v>
      </c>
      <c r="E65" s="123">
        <v>0.72</v>
      </c>
      <c r="F65" s="15">
        <f t="shared" si="13"/>
        <v>299.82</v>
      </c>
      <c r="G65" s="29">
        <f t="shared" si="15"/>
        <v>0.25531736727516324</v>
      </c>
      <c r="H65" s="29">
        <f>F65/$F$76</f>
        <v>2.2313697150839609E-2</v>
      </c>
      <c r="I65" s="30">
        <f>F65-F66</f>
        <v>60.97999999999999</v>
      </c>
    </row>
    <row r="66" spans="1:9" ht="24.95" customHeight="1" thickBot="1" x14ac:dyDescent="0.4">
      <c r="A66" s="79" t="s">
        <v>16</v>
      </c>
      <c r="B66" s="148">
        <v>184.74</v>
      </c>
      <c r="C66" s="148">
        <v>54.1</v>
      </c>
      <c r="D66" s="148">
        <v>0</v>
      </c>
      <c r="E66" s="148">
        <v>0</v>
      </c>
      <c r="F66" s="146">
        <f t="shared" si="13"/>
        <v>238.84</v>
      </c>
      <c r="G66" s="51"/>
      <c r="H66" s="51"/>
      <c r="I66" s="38"/>
    </row>
    <row r="67" spans="1:9" ht="24.95" customHeight="1" thickBot="1" x14ac:dyDescent="0.4">
      <c r="A67" s="25" t="s">
        <v>74</v>
      </c>
      <c r="B67" s="149">
        <v>-0.01</v>
      </c>
      <c r="C67" s="150">
        <v>0</v>
      </c>
      <c r="D67" s="150">
        <v>0</v>
      </c>
      <c r="E67" s="150">
        <v>0</v>
      </c>
      <c r="F67" s="15">
        <f t="shared" si="13"/>
        <v>-0.01</v>
      </c>
      <c r="G67" s="29">
        <f>(F67-F68)/F68</f>
        <v>-1.0028328611898016</v>
      </c>
      <c r="H67" s="29">
        <f>F67/F76</f>
        <v>-7.4423644689612472E-7</v>
      </c>
      <c r="I67" s="30">
        <f>F67-F68</f>
        <v>-3.54</v>
      </c>
    </row>
    <row r="68" spans="1:9" ht="24.95" customHeight="1" thickBot="1" x14ac:dyDescent="0.4">
      <c r="A68" s="79" t="s">
        <v>16</v>
      </c>
      <c r="B68" s="145">
        <v>3.49</v>
      </c>
      <c r="C68" s="145">
        <v>0.04</v>
      </c>
      <c r="D68" s="151">
        <v>0</v>
      </c>
      <c r="E68" s="145">
        <v>0</v>
      </c>
      <c r="F68" s="146">
        <f t="shared" si="13"/>
        <v>3.5300000000000002</v>
      </c>
      <c r="G68" s="37"/>
      <c r="H68" s="37"/>
      <c r="I68" s="38"/>
    </row>
    <row r="69" spans="1:9" ht="24.95" customHeight="1" thickBot="1" x14ac:dyDescent="0.4">
      <c r="A69" s="152" t="s">
        <v>33</v>
      </c>
      <c r="B69" s="123">
        <v>310.98</v>
      </c>
      <c r="C69" s="123">
        <v>143.69</v>
      </c>
      <c r="D69" s="123">
        <v>0</v>
      </c>
      <c r="E69" s="123">
        <v>3.71</v>
      </c>
      <c r="F69" s="44">
        <f t="shared" ref="F69:F72" si="16">B69+C69+D69+E69</f>
        <v>458.38</v>
      </c>
      <c r="G69" s="153">
        <f t="shared" si="15"/>
        <v>-0.15596228916550056</v>
      </c>
      <c r="H69" s="153">
        <f>F69/$F$76</f>
        <v>3.4114310252824562E-2</v>
      </c>
      <c r="I69" s="154">
        <f>F69-F70</f>
        <v>-84.700000000000045</v>
      </c>
    </row>
    <row r="70" spans="1:9" ht="24.95" customHeight="1" thickBot="1" x14ac:dyDescent="0.4">
      <c r="A70" s="79" t="s">
        <v>34</v>
      </c>
      <c r="B70" s="145">
        <v>207.55</v>
      </c>
      <c r="C70" s="145">
        <v>140.69</v>
      </c>
      <c r="D70" s="145">
        <v>170</v>
      </c>
      <c r="E70" s="145">
        <v>24.84</v>
      </c>
      <c r="F70" s="94">
        <f t="shared" si="16"/>
        <v>543.08000000000004</v>
      </c>
      <c r="G70" s="37"/>
      <c r="H70" s="37"/>
      <c r="I70" s="38"/>
    </row>
    <row r="71" spans="1:9" ht="24.95" customHeight="1" thickBot="1" x14ac:dyDescent="0.4">
      <c r="A71" s="25" t="s">
        <v>61</v>
      </c>
      <c r="B71" s="123">
        <v>1405.41</v>
      </c>
      <c r="C71" s="123">
        <v>179.98</v>
      </c>
      <c r="D71" s="123">
        <v>0</v>
      </c>
      <c r="E71" s="123">
        <v>0.28999999999999998</v>
      </c>
      <c r="F71" s="40">
        <f t="shared" si="16"/>
        <v>1585.68</v>
      </c>
      <c r="G71" s="29">
        <f t="shared" si="15"/>
        <v>0.34019625244047769</v>
      </c>
      <c r="H71" s="29">
        <f>F71/$F$76</f>
        <v>0.1180120849114247</v>
      </c>
      <c r="I71" s="30">
        <f>F71-F72</f>
        <v>402.51</v>
      </c>
    </row>
    <row r="72" spans="1:9" ht="24.95" customHeight="1" thickBot="1" x14ac:dyDescent="0.4">
      <c r="A72" s="79" t="s">
        <v>34</v>
      </c>
      <c r="B72" s="145">
        <v>1030.5</v>
      </c>
      <c r="C72" s="145">
        <v>148.22</v>
      </c>
      <c r="D72" s="145">
        <v>0</v>
      </c>
      <c r="E72" s="145">
        <v>4.45</v>
      </c>
      <c r="F72" s="94">
        <f t="shared" si="16"/>
        <v>1183.17</v>
      </c>
      <c r="G72" s="37"/>
      <c r="H72" s="37"/>
      <c r="I72" s="38"/>
    </row>
    <row r="73" spans="1:9" ht="24.95" customHeight="1" x14ac:dyDescent="0.35">
      <c r="A73" s="155" t="s">
        <v>35</v>
      </c>
      <c r="B73" s="156">
        <f t="shared" ref="B73:F74" si="17">SUM(B59,B61,B63,B65,B67,B69,B71)</f>
        <v>2552.98</v>
      </c>
      <c r="C73" s="156">
        <f t="shared" si="17"/>
        <v>590.81999999999994</v>
      </c>
      <c r="D73" s="156">
        <f t="shared" si="17"/>
        <v>0</v>
      </c>
      <c r="E73" s="156">
        <f t="shared" si="17"/>
        <v>5.33</v>
      </c>
      <c r="F73" s="156">
        <f t="shared" si="17"/>
        <v>3149.13</v>
      </c>
      <c r="G73" s="135">
        <f t="shared" si="15"/>
        <v>0.18687295066520931</v>
      </c>
      <c r="H73" s="135">
        <f>F73/$F$76</f>
        <v>0.23436973220139931</v>
      </c>
      <c r="I73" s="30">
        <f>F73-F74</f>
        <v>495.82999999999993</v>
      </c>
    </row>
    <row r="74" spans="1:9" ht="24.95" customHeight="1" x14ac:dyDescent="0.35">
      <c r="A74" s="31" t="s">
        <v>26</v>
      </c>
      <c r="B74" s="137">
        <f t="shared" si="17"/>
        <v>1841.86</v>
      </c>
      <c r="C74" s="137">
        <f t="shared" si="17"/>
        <v>600.04000000000008</v>
      </c>
      <c r="D74" s="137">
        <f>SUM(D60,D62,D64,D66,D68,D70,D72)</f>
        <v>170</v>
      </c>
      <c r="E74" s="137">
        <f t="shared" si="17"/>
        <v>41.400000000000006</v>
      </c>
      <c r="F74" s="137">
        <f t="shared" si="17"/>
        <v>2653.3</v>
      </c>
      <c r="G74" s="157"/>
      <c r="H74" s="157"/>
      <c r="I74" s="158"/>
    </row>
    <row r="75" spans="1:9" ht="24.95" customHeight="1" x14ac:dyDescent="0.35">
      <c r="A75" s="140" t="s">
        <v>27</v>
      </c>
      <c r="B75" s="141">
        <f t="shared" ref="B75:F75" si="18">(B73-B74)/B74</f>
        <v>0.38608797628484259</v>
      </c>
      <c r="C75" s="141">
        <f t="shared" si="18"/>
        <v>-1.5365642290514198E-2</v>
      </c>
      <c r="D75" s="141">
        <f t="shared" si="18"/>
        <v>-1</v>
      </c>
      <c r="E75" s="141">
        <f t="shared" si="18"/>
        <v>-0.87125603864734302</v>
      </c>
      <c r="F75" s="141">
        <f t="shared" si="18"/>
        <v>0.18687295066520931</v>
      </c>
      <c r="G75" s="138"/>
      <c r="H75" s="138"/>
      <c r="I75" s="139"/>
    </row>
    <row r="76" spans="1:9" ht="24.95" customHeight="1" x14ac:dyDescent="0.35">
      <c r="A76" s="18" t="s">
        <v>40</v>
      </c>
      <c r="B76" s="30">
        <f>B73+B55</f>
        <v>4990.3099999999995</v>
      </c>
      <c r="C76" s="30">
        <f t="shared" ref="C76:F76" si="19">C73+C55</f>
        <v>7775.79</v>
      </c>
      <c r="D76" s="30">
        <f t="shared" si="19"/>
        <v>630.74</v>
      </c>
      <c r="E76" s="30">
        <f t="shared" si="19"/>
        <v>39.749999999999993</v>
      </c>
      <c r="F76" s="30">
        <f t="shared" si="19"/>
        <v>13436.59</v>
      </c>
      <c r="G76" s="159">
        <f t="shared" ref="G76" si="20">(F76-F77)/F77</f>
        <v>7.9813138489035318E-2</v>
      </c>
      <c r="H76" s="159">
        <f>F76/$F$76</f>
        <v>1</v>
      </c>
      <c r="I76" s="30">
        <f>F76-F77</f>
        <v>993.15000000000146</v>
      </c>
    </row>
    <row r="77" spans="1:9" ht="24.95" customHeight="1" x14ac:dyDescent="0.35">
      <c r="A77" s="31" t="s">
        <v>26</v>
      </c>
      <c r="B77" s="158">
        <f>B56+B74</f>
        <v>4025.29</v>
      </c>
      <c r="C77" s="158">
        <f t="shared" ref="C77:F77" si="21">C56+C74</f>
        <v>7180.07</v>
      </c>
      <c r="D77" s="158">
        <f t="shared" si="21"/>
        <v>960.98</v>
      </c>
      <c r="E77" s="158">
        <f t="shared" si="21"/>
        <v>277.09999999999991</v>
      </c>
      <c r="F77" s="158">
        <f t="shared" si="21"/>
        <v>12443.439999999999</v>
      </c>
      <c r="G77" s="138"/>
      <c r="H77" s="138"/>
      <c r="I77" s="139"/>
    </row>
    <row r="78" spans="1:9" ht="24.95" customHeight="1" x14ac:dyDescent="0.35">
      <c r="A78" s="160" t="s">
        <v>27</v>
      </c>
      <c r="B78" s="159">
        <f>(B76-B77)/B77</f>
        <v>0.23973924860072182</v>
      </c>
      <c r="C78" s="159">
        <f t="shared" ref="C78:E78" si="22">(C76-C77)/C77</f>
        <v>8.2968550445887052E-2</v>
      </c>
      <c r="D78" s="159">
        <f t="shared" si="22"/>
        <v>-0.34364919145039441</v>
      </c>
      <c r="E78" s="159">
        <f t="shared" si="22"/>
        <v>-0.85654998195597254</v>
      </c>
      <c r="F78" s="159">
        <f>(F76-F77)/F77</f>
        <v>7.9813138489035318E-2</v>
      </c>
      <c r="G78" s="138"/>
      <c r="H78" s="138"/>
      <c r="I78" s="139"/>
    </row>
    <row r="79" spans="1:9" ht="24.95" customHeight="1" x14ac:dyDescent="0.35">
      <c r="A79" s="161" t="s">
        <v>41</v>
      </c>
      <c r="B79" s="159">
        <f>B76/$F$76</f>
        <v>0.37139705833101994</v>
      </c>
      <c r="C79" s="159">
        <f t="shared" ref="C79:F79" si="23">C76/$F$76</f>
        <v>0.57870263214104178</v>
      </c>
      <c r="D79" s="159">
        <f t="shared" si="23"/>
        <v>4.6941969651526166E-2</v>
      </c>
      <c r="E79" s="159">
        <f t="shared" si="23"/>
        <v>2.9583398764120952E-3</v>
      </c>
      <c r="F79" s="159">
        <f t="shared" si="23"/>
        <v>1</v>
      </c>
      <c r="G79" s="138"/>
      <c r="H79" s="138"/>
      <c r="I79" s="139"/>
    </row>
    <row r="80" spans="1:9" ht="24.95" customHeight="1" x14ac:dyDescent="0.35">
      <c r="A80" s="31" t="s">
        <v>42</v>
      </c>
      <c r="B80" s="157">
        <f>B77/$F$77</f>
        <v>0.32348691358659665</v>
      </c>
      <c r="C80" s="157">
        <f>C77/$F$77</f>
        <v>0.57701648418765228</v>
      </c>
      <c r="D80" s="157">
        <f>D77/$F$77</f>
        <v>7.7227840532843012E-2</v>
      </c>
      <c r="E80" s="157">
        <f>E77/$F$77</f>
        <v>2.2268761692908066E-2</v>
      </c>
      <c r="F80" s="157">
        <f>F77/$F$77</f>
        <v>1</v>
      </c>
      <c r="G80" s="138"/>
      <c r="H80" s="138"/>
      <c r="I80" s="139"/>
    </row>
    <row r="81" spans="1:1" s="410" customFormat="1" ht="24.95" customHeight="1" x14ac:dyDescent="0.25">
      <c r="A81" s="410" t="s">
        <v>43</v>
      </c>
    </row>
    <row r="82" spans="1:1" s="410" customFormat="1" ht="24.95" customHeight="1" x14ac:dyDescent="0.25">
      <c r="A82" s="410" t="s">
        <v>76</v>
      </c>
    </row>
    <row r="83" spans="1:1" ht="24.95" customHeight="1" x14ac:dyDescent="0.35">
      <c r="A83" s="410" t="s">
        <v>79</v>
      </c>
    </row>
    <row r="84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85" zoomScaleNormal="85" workbookViewId="0">
      <pane ySplit="4" topLeftCell="A5" activePane="bottomLeft" state="frozen"/>
      <selection pane="bottomLeft" activeCell="A4" sqref="A4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18.42578125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8" t="s">
        <v>82</v>
      </c>
      <c r="B1" s="418"/>
      <c r="C1" s="418"/>
      <c r="D1" s="418"/>
      <c r="E1" s="418"/>
      <c r="F1" s="418"/>
      <c r="G1" s="418"/>
      <c r="H1" s="418"/>
    </row>
    <row r="2" spans="1:8" ht="18" customHeight="1" x14ac:dyDescent="0.35">
      <c r="A2" s="419"/>
      <c r="B2" s="419"/>
      <c r="C2" s="419"/>
      <c r="D2" s="419"/>
      <c r="E2" s="419"/>
      <c r="F2" s="419"/>
      <c r="G2" s="419"/>
      <c r="H2" s="419"/>
    </row>
    <row r="3" spans="1:8" ht="21.75" thickBot="1" x14ac:dyDescent="0.4">
      <c r="A3" s="420"/>
      <c r="B3" s="420"/>
      <c r="C3" s="420"/>
      <c r="D3" s="420"/>
      <c r="E3" s="420"/>
      <c r="F3" s="420"/>
      <c r="G3" s="420"/>
      <c r="H3" s="420"/>
    </row>
    <row r="4" spans="1:8" ht="63.75" thickBot="1" x14ac:dyDescent="0.4">
      <c r="A4" s="164" t="s">
        <v>0</v>
      </c>
      <c r="B4" s="345" t="s">
        <v>45</v>
      </c>
      <c r="C4" s="345" t="s">
        <v>44</v>
      </c>
      <c r="D4" s="345" t="s">
        <v>51</v>
      </c>
      <c r="E4" s="345" t="s">
        <v>69</v>
      </c>
      <c r="F4" s="346" t="s">
        <v>13</v>
      </c>
      <c r="G4" s="347" t="s">
        <v>14</v>
      </c>
      <c r="H4" s="348" t="s">
        <v>15</v>
      </c>
    </row>
    <row r="5" spans="1:8" x14ac:dyDescent="0.35">
      <c r="A5" s="349"/>
      <c r="B5" s="350"/>
      <c r="C5" s="350"/>
      <c r="D5" s="350"/>
      <c r="E5" s="350"/>
      <c r="F5" s="350"/>
      <c r="G5" s="350"/>
      <c r="H5" s="351"/>
    </row>
    <row r="6" spans="1:8" x14ac:dyDescent="0.35">
      <c r="A6" s="161" t="s">
        <v>60</v>
      </c>
      <c r="B6" s="143"/>
      <c r="C6" s="143"/>
      <c r="D6" s="143"/>
      <c r="E6" s="143"/>
      <c r="F6" s="143"/>
      <c r="G6" s="143"/>
      <c r="H6" s="143"/>
    </row>
    <row r="7" spans="1:8" ht="21.75" thickBot="1" x14ac:dyDescent="0.4">
      <c r="A7" s="25" t="s">
        <v>19</v>
      </c>
      <c r="B7" s="14">
        <v>18.32</v>
      </c>
      <c r="C7" s="14">
        <v>4.3</v>
      </c>
      <c r="D7" s="14">
        <v>129.94999999999999</v>
      </c>
      <c r="E7" s="15">
        <f>B7+C7+D7</f>
        <v>152.57</v>
      </c>
      <c r="F7" s="16">
        <f>(E7-E8)/E8</f>
        <v>-0.48267326732673271</v>
      </c>
      <c r="G7" s="352">
        <f>E7/$E$66</f>
        <v>5.5801007980454835E-2</v>
      </c>
      <c r="H7" s="30">
        <f>E7-E8</f>
        <v>-142.35000000000002</v>
      </c>
    </row>
    <row r="8" spans="1:8" ht="21.75" thickBot="1" x14ac:dyDescent="0.4">
      <c r="A8" s="31" t="s">
        <v>16</v>
      </c>
      <c r="B8" s="145">
        <v>118.93</v>
      </c>
      <c r="C8" s="145">
        <v>0.98</v>
      </c>
      <c r="D8" s="145">
        <v>175.01</v>
      </c>
      <c r="E8" s="94">
        <f t="shared" ref="E8:E53" si="0">B8+C8+D8</f>
        <v>294.92</v>
      </c>
      <c r="F8" s="46"/>
      <c r="G8" s="51"/>
      <c r="H8" s="38"/>
    </row>
    <row r="9" spans="1:8" ht="21.75" thickBot="1" x14ac:dyDescent="0.4">
      <c r="A9" s="25" t="s">
        <v>23</v>
      </c>
      <c r="B9" s="123">
        <v>10.27</v>
      </c>
      <c r="C9" s="123">
        <v>0.5</v>
      </c>
      <c r="D9" s="123">
        <v>7.24</v>
      </c>
      <c r="E9" s="40">
        <f t="shared" si="0"/>
        <v>18.009999999999998</v>
      </c>
      <c r="F9" s="29">
        <f t="shared" ref="F9:F39" si="1">(E9-E10)/E10</f>
        <v>1.0917537746806039</v>
      </c>
      <c r="G9" s="29">
        <f>E9/$E$66</f>
        <v>6.5869840317755229E-3</v>
      </c>
      <c r="H9" s="56">
        <f>E9-E10</f>
        <v>9.3999999999999986</v>
      </c>
    </row>
    <row r="10" spans="1:8" ht="21.75" thickBot="1" x14ac:dyDescent="0.4">
      <c r="A10" s="31" t="s">
        <v>16</v>
      </c>
      <c r="B10" s="145">
        <v>1.38</v>
      </c>
      <c r="C10" s="145">
        <v>0.78</v>
      </c>
      <c r="D10" s="145">
        <v>6.45</v>
      </c>
      <c r="E10" s="353">
        <f t="shared" si="0"/>
        <v>8.61</v>
      </c>
      <c r="F10" s="46"/>
      <c r="G10" s="46"/>
      <c r="H10" s="38"/>
    </row>
    <row r="11" spans="1:8" ht="21.75" thickBot="1" x14ac:dyDescent="0.4">
      <c r="A11" s="25" t="s">
        <v>20</v>
      </c>
      <c r="B11" s="123">
        <v>0</v>
      </c>
      <c r="C11" s="123">
        <v>0</v>
      </c>
      <c r="D11" s="123">
        <v>4.0599999999999996</v>
      </c>
      <c r="E11" s="28">
        <f t="shared" si="0"/>
        <v>4.0599999999999996</v>
      </c>
      <c r="F11" s="48">
        <f>(E11-E12)/E12</f>
        <v>-0.68453768453768471</v>
      </c>
      <c r="G11" s="29">
        <f>E11/$E$66</f>
        <v>1.484905895003255E-3</v>
      </c>
      <c r="H11" s="354">
        <f>E11-E12</f>
        <v>-8.8100000000000023</v>
      </c>
    </row>
    <row r="12" spans="1:8" ht="26.25" customHeight="1" thickBot="1" x14ac:dyDescent="0.4">
      <c r="A12" s="31" t="s">
        <v>16</v>
      </c>
      <c r="B12" s="145">
        <v>4.8</v>
      </c>
      <c r="C12" s="145">
        <v>0</v>
      </c>
      <c r="D12" s="145">
        <v>8.07</v>
      </c>
      <c r="E12" s="94">
        <f t="shared" si="0"/>
        <v>12.870000000000001</v>
      </c>
      <c r="F12" s="37"/>
      <c r="G12" s="37"/>
      <c r="H12" s="355"/>
    </row>
    <row r="13" spans="1:8" ht="21.75" thickBot="1" x14ac:dyDescent="0.4">
      <c r="A13" s="13" t="s">
        <v>80</v>
      </c>
      <c r="B13" s="123">
        <v>0</v>
      </c>
      <c r="C13" s="123">
        <v>0</v>
      </c>
      <c r="D13" s="123">
        <v>1.56</v>
      </c>
      <c r="E13" s="123">
        <f t="shared" si="0"/>
        <v>1.56</v>
      </c>
      <c r="F13" s="356">
        <f>(E13-E14)/E14</f>
        <v>5.7826086956521738</v>
      </c>
      <c r="G13" s="356">
        <f>E13/E66</f>
        <v>5.705549744347483E-4</v>
      </c>
      <c r="H13" s="357">
        <f>E13-E14</f>
        <v>1.33</v>
      </c>
    </row>
    <row r="14" spans="1:8" ht="21.75" thickBot="1" x14ac:dyDescent="0.4">
      <c r="A14" s="358" t="s">
        <v>16</v>
      </c>
      <c r="B14" s="148">
        <v>0</v>
      </c>
      <c r="C14" s="148">
        <v>0</v>
      </c>
      <c r="D14" s="148">
        <v>0.23</v>
      </c>
      <c r="E14" s="148">
        <f t="shared" si="0"/>
        <v>0.23</v>
      </c>
      <c r="F14" s="51"/>
      <c r="G14" s="51"/>
      <c r="H14" s="359"/>
    </row>
    <row r="15" spans="1:8" ht="21.75" thickBot="1" x14ac:dyDescent="0.4">
      <c r="A15" s="25" t="s">
        <v>71</v>
      </c>
      <c r="B15" s="40">
        <v>0</v>
      </c>
      <c r="C15" s="40">
        <v>0</v>
      </c>
      <c r="D15" s="40">
        <v>0.02</v>
      </c>
      <c r="E15" s="40">
        <f>B15+C15+D15</f>
        <v>0.02</v>
      </c>
      <c r="F15" s="352">
        <f>(E15-E16)/E16</f>
        <v>-0.6</v>
      </c>
      <c r="G15" s="352">
        <f>E15/E66</f>
        <v>7.3148073645480556E-6</v>
      </c>
      <c r="H15" s="360">
        <f>E15-E16</f>
        <v>-3.0000000000000002E-2</v>
      </c>
    </row>
    <row r="16" spans="1:8" ht="21.75" thickBot="1" x14ac:dyDescent="0.4">
      <c r="A16" s="219" t="s">
        <v>16</v>
      </c>
      <c r="B16" s="94">
        <v>0</v>
      </c>
      <c r="C16" s="21">
        <v>0</v>
      </c>
      <c r="D16" s="21">
        <v>0.05</v>
      </c>
      <c r="E16" s="21">
        <f>B16+C16+D16</f>
        <v>0.05</v>
      </c>
      <c r="F16" s="37"/>
      <c r="G16" s="37"/>
      <c r="H16" s="355"/>
    </row>
    <row r="17" spans="1:8" ht="21.75" thickBot="1" x14ac:dyDescent="0.4">
      <c r="A17" s="152" t="s">
        <v>21</v>
      </c>
      <c r="B17" s="123">
        <v>111.97</v>
      </c>
      <c r="C17" s="123">
        <v>0</v>
      </c>
      <c r="D17" s="123">
        <v>31.95</v>
      </c>
      <c r="E17" s="361">
        <f t="shared" si="0"/>
        <v>143.91999999999999</v>
      </c>
      <c r="F17" s="135">
        <f t="shared" si="1"/>
        <v>3.379793061472915</v>
      </c>
      <c r="G17" s="135">
        <f>E17/$E$66</f>
        <v>5.2637353795287799E-2</v>
      </c>
      <c r="H17" s="154">
        <f>E17-E18</f>
        <v>111.05999999999999</v>
      </c>
    </row>
    <row r="18" spans="1:8" ht="21.75" thickBot="1" x14ac:dyDescent="0.4">
      <c r="A18" s="31" t="s">
        <v>16</v>
      </c>
      <c r="B18" s="148">
        <v>0</v>
      </c>
      <c r="C18" s="148">
        <v>0</v>
      </c>
      <c r="D18" s="148">
        <v>32.86</v>
      </c>
      <c r="E18" s="362">
        <f t="shared" si="0"/>
        <v>32.86</v>
      </c>
      <c r="F18" s="117"/>
      <c r="G18" s="117"/>
      <c r="H18" s="363"/>
    </row>
    <row r="19" spans="1:8" ht="21.75" thickBot="1" x14ac:dyDescent="0.4">
      <c r="A19" s="25" t="s">
        <v>75</v>
      </c>
      <c r="B19" s="95">
        <v>0</v>
      </c>
      <c r="C19" s="95">
        <v>0</v>
      </c>
      <c r="D19" s="95">
        <v>0.55000000000000004</v>
      </c>
      <c r="E19" s="364">
        <f t="shared" si="0"/>
        <v>0.55000000000000004</v>
      </c>
      <c r="F19" s="365">
        <f t="shared" ref="F19" si="2">(E19-E20)/E20</f>
        <v>-0.73557692307692302</v>
      </c>
      <c r="G19" s="365">
        <f>E19/$E$66</f>
        <v>2.0115720252507154E-4</v>
      </c>
      <c r="H19" s="366">
        <f>E19-E20</f>
        <v>-1.53</v>
      </c>
    </row>
    <row r="20" spans="1:8" ht="21.75" thickBot="1" x14ac:dyDescent="0.4">
      <c r="A20" s="31" t="s">
        <v>16</v>
      </c>
      <c r="B20" s="367">
        <v>0</v>
      </c>
      <c r="C20" s="145">
        <v>0</v>
      </c>
      <c r="D20" s="145">
        <v>2.08</v>
      </c>
      <c r="E20" s="368">
        <f t="shared" si="0"/>
        <v>2.08</v>
      </c>
      <c r="F20" s="369"/>
      <c r="G20" s="369"/>
      <c r="H20" s="370"/>
    </row>
    <row r="21" spans="1:8" ht="21.75" thickBot="1" x14ac:dyDescent="0.4">
      <c r="A21" s="25" t="s">
        <v>73</v>
      </c>
      <c r="B21" s="40">
        <v>36.700000000000003</v>
      </c>
      <c r="C21" s="40">
        <v>10.24</v>
      </c>
      <c r="D21" s="123">
        <v>26.4</v>
      </c>
      <c r="E21" s="40">
        <f t="shared" si="0"/>
        <v>73.34</v>
      </c>
      <c r="F21" s="29">
        <f t="shared" si="1"/>
        <v>0.213635611451266</v>
      </c>
      <c r="G21" s="29">
        <f>E21/$E$66</f>
        <v>2.6823398605797719E-2</v>
      </c>
      <c r="H21" s="371">
        <f>E21-E22</f>
        <v>12.910000000000004</v>
      </c>
    </row>
    <row r="22" spans="1:8" ht="21.75" thickBot="1" x14ac:dyDescent="0.4">
      <c r="A22" s="31" t="s">
        <v>16</v>
      </c>
      <c r="B22" s="145">
        <v>15.93</v>
      </c>
      <c r="C22" s="145">
        <v>12.14</v>
      </c>
      <c r="D22" s="372">
        <v>32.36</v>
      </c>
      <c r="E22" s="94">
        <f t="shared" si="0"/>
        <v>60.43</v>
      </c>
      <c r="F22" s="37"/>
      <c r="G22" s="37"/>
      <c r="H22" s="373"/>
    </row>
    <row r="23" spans="1:8" ht="21.75" thickBot="1" x14ac:dyDescent="0.4">
      <c r="A23" s="25" t="s">
        <v>54</v>
      </c>
      <c r="B23" s="100">
        <v>28.7</v>
      </c>
      <c r="C23" s="123">
        <v>7.61</v>
      </c>
      <c r="D23" s="123">
        <v>52.67</v>
      </c>
      <c r="E23" s="40">
        <f t="shared" si="0"/>
        <v>88.98</v>
      </c>
      <c r="F23" s="29">
        <f t="shared" si="1"/>
        <v>-1.4617940199335473E-2</v>
      </c>
      <c r="G23" s="29">
        <f>E23/$E$66</f>
        <v>3.2543577964874296E-2</v>
      </c>
      <c r="H23" s="371">
        <f>E23-E24</f>
        <v>-1.3199999999999932</v>
      </c>
    </row>
    <row r="24" spans="1:8" ht="21.75" thickBot="1" x14ac:dyDescent="0.4">
      <c r="A24" s="31" t="s">
        <v>16</v>
      </c>
      <c r="B24" s="374">
        <v>-1.54</v>
      </c>
      <c r="C24" s="145">
        <v>11.32</v>
      </c>
      <c r="D24" s="145">
        <v>80.52</v>
      </c>
      <c r="E24" s="94">
        <f t="shared" si="0"/>
        <v>90.3</v>
      </c>
      <c r="F24" s="37"/>
      <c r="G24" s="37"/>
      <c r="H24" s="373"/>
    </row>
    <row r="25" spans="1:8" ht="21.75" thickBot="1" x14ac:dyDescent="0.4">
      <c r="A25" s="25" t="s">
        <v>55</v>
      </c>
      <c r="B25" s="128">
        <v>225.01</v>
      </c>
      <c r="C25" s="83">
        <v>16</v>
      </c>
      <c r="D25" s="83">
        <v>54.65</v>
      </c>
      <c r="E25" s="40">
        <f t="shared" si="0"/>
        <v>295.65999999999997</v>
      </c>
      <c r="F25" s="29">
        <f t="shared" si="1"/>
        <v>-1.3315534790589051E-2</v>
      </c>
      <c r="G25" s="29">
        <f>E25/$E$66</f>
        <v>0.10813479727011388</v>
      </c>
      <c r="H25" s="371">
        <f>E25-E26</f>
        <v>-3.9900000000000091</v>
      </c>
    </row>
    <row r="26" spans="1:8" ht="21.75" thickBot="1" x14ac:dyDescent="0.4">
      <c r="A26" s="31" t="s">
        <v>16</v>
      </c>
      <c r="B26" s="375">
        <v>225.51</v>
      </c>
      <c r="C26" s="85">
        <v>33.700000000000003</v>
      </c>
      <c r="D26" s="85">
        <v>40.44</v>
      </c>
      <c r="E26" s="94">
        <f t="shared" si="0"/>
        <v>299.64999999999998</v>
      </c>
      <c r="F26" s="37"/>
      <c r="G26" s="37"/>
      <c r="H26" s="373"/>
    </row>
    <row r="27" spans="1:8" ht="21.75" thickBot="1" x14ac:dyDescent="0.4">
      <c r="A27" s="25" t="s">
        <v>53</v>
      </c>
      <c r="B27" s="40">
        <v>0</v>
      </c>
      <c r="C27" s="40">
        <v>0</v>
      </c>
      <c r="D27" s="123">
        <v>1.86</v>
      </c>
      <c r="E27" s="40">
        <f t="shared" si="0"/>
        <v>1.86</v>
      </c>
      <c r="F27" s="29">
        <f t="shared" si="1"/>
        <v>-0.13084112149532712</v>
      </c>
      <c r="G27" s="29">
        <f>E27/$E$66</f>
        <v>6.8027708490296917E-4</v>
      </c>
      <c r="H27" s="371">
        <f>E27-E28</f>
        <v>-0.28000000000000003</v>
      </c>
    </row>
    <row r="28" spans="1:8" ht="21.75" thickBot="1" x14ac:dyDescent="0.4">
      <c r="A28" s="31" t="s">
        <v>16</v>
      </c>
      <c r="B28" s="145">
        <v>0</v>
      </c>
      <c r="C28" s="145">
        <v>0</v>
      </c>
      <c r="D28" s="145">
        <v>2.14</v>
      </c>
      <c r="E28" s="94">
        <f t="shared" si="0"/>
        <v>2.14</v>
      </c>
      <c r="F28" s="37"/>
      <c r="G28" s="37"/>
      <c r="H28" s="373"/>
    </row>
    <row r="29" spans="1:8" ht="21.75" thickBot="1" x14ac:dyDescent="0.4">
      <c r="A29" s="25" t="s">
        <v>66</v>
      </c>
      <c r="B29" s="123">
        <v>0</v>
      </c>
      <c r="C29" s="123">
        <v>0</v>
      </c>
      <c r="D29" s="376">
        <v>21.82</v>
      </c>
      <c r="E29" s="377">
        <f t="shared" si="0"/>
        <v>21.82</v>
      </c>
      <c r="F29" s="29">
        <f t="shared" si="1"/>
        <v>0.25908828620888646</v>
      </c>
      <c r="G29" s="29">
        <f>E29/$E$66</f>
        <v>7.9804548347219284E-3</v>
      </c>
      <c r="H29" s="378">
        <f>E29-E30</f>
        <v>4.490000000000002</v>
      </c>
    </row>
    <row r="30" spans="1:8" ht="21.75" thickBot="1" x14ac:dyDescent="0.4">
      <c r="A30" s="31" t="s">
        <v>16</v>
      </c>
      <c r="B30" s="145">
        <v>0</v>
      </c>
      <c r="C30" s="145">
        <v>0</v>
      </c>
      <c r="D30" s="145">
        <v>17.329999999999998</v>
      </c>
      <c r="E30" s="353">
        <f t="shared" si="0"/>
        <v>17.329999999999998</v>
      </c>
      <c r="F30" s="46"/>
      <c r="G30" s="37"/>
      <c r="H30" s="379"/>
    </row>
    <row r="31" spans="1:8" ht="21.75" thickBot="1" x14ac:dyDescent="0.4">
      <c r="A31" s="25" t="s">
        <v>25</v>
      </c>
      <c r="B31" s="123">
        <v>0</v>
      </c>
      <c r="C31" s="123">
        <v>0</v>
      </c>
      <c r="D31" s="123">
        <v>0.48</v>
      </c>
      <c r="E31" s="40">
        <f t="shared" si="0"/>
        <v>0.48</v>
      </c>
      <c r="F31" s="29">
        <f t="shared" si="1"/>
        <v>-0.29411764705882359</v>
      </c>
      <c r="G31" s="29">
        <f>E31/$E$66</f>
        <v>1.7555537674915331E-4</v>
      </c>
      <c r="H31" s="371">
        <f>E31-E32</f>
        <v>-0.20000000000000007</v>
      </c>
    </row>
    <row r="32" spans="1:8" ht="21.75" thickBot="1" x14ac:dyDescent="0.4">
      <c r="A32" s="31" t="s">
        <v>16</v>
      </c>
      <c r="B32" s="145">
        <v>0</v>
      </c>
      <c r="C32" s="145">
        <v>0</v>
      </c>
      <c r="D32" s="145">
        <v>0.68</v>
      </c>
      <c r="E32" s="353">
        <f t="shared" si="0"/>
        <v>0.68</v>
      </c>
      <c r="F32" s="37"/>
      <c r="G32" s="46"/>
      <c r="H32" s="373"/>
    </row>
    <row r="33" spans="1:8" ht="21.75" thickBot="1" x14ac:dyDescent="0.4">
      <c r="A33" s="25" t="s">
        <v>56</v>
      </c>
      <c r="B33" s="380">
        <v>65.790000000000006</v>
      </c>
      <c r="C33" s="381">
        <v>0</v>
      </c>
      <c r="D33" s="380">
        <v>74.959999999999994</v>
      </c>
      <c r="E33" s="40">
        <f t="shared" si="0"/>
        <v>140.75</v>
      </c>
      <c r="F33" s="356">
        <f t="shared" si="1"/>
        <v>0.23022463071409829</v>
      </c>
      <c r="G33" s="48">
        <f>E33/$E$66</f>
        <v>5.1477956828006939E-2</v>
      </c>
      <c r="H33" s="357">
        <f>E33-E34</f>
        <v>26.339999999999989</v>
      </c>
    </row>
    <row r="34" spans="1:8" ht="21.75" thickBot="1" x14ac:dyDescent="0.4">
      <c r="A34" s="31" t="s">
        <v>16</v>
      </c>
      <c r="B34" s="382">
        <v>24.26</v>
      </c>
      <c r="C34" s="383">
        <v>0</v>
      </c>
      <c r="D34" s="384">
        <v>90.15</v>
      </c>
      <c r="E34" s="82">
        <f t="shared" si="0"/>
        <v>114.41000000000001</v>
      </c>
      <c r="F34" s="37"/>
      <c r="G34" s="51"/>
      <c r="H34" s="373"/>
    </row>
    <row r="35" spans="1:8" ht="21.75" thickBot="1" x14ac:dyDescent="0.4">
      <c r="A35" s="25" t="s">
        <v>28</v>
      </c>
      <c r="B35" s="44">
        <v>0</v>
      </c>
      <c r="C35" s="40">
        <v>20.45</v>
      </c>
      <c r="D35" s="40">
        <v>324.77999999999997</v>
      </c>
      <c r="E35" s="123">
        <f t="shared" si="0"/>
        <v>345.22999999999996</v>
      </c>
      <c r="F35" s="48">
        <f t="shared" si="1"/>
        <v>-0.1460621351538538</v>
      </c>
      <c r="G35" s="29">
        <f>E35/$E$66</f>
        <v>0.12626454732314624</v>
      </c>
      <c r="H35" s="357">
        <f>E35-E36</f>
        <v>-59.050000000000011</v>
      </c>
    </row>
    <row r="36" spans="1:8" ht="21.75" thickBot="1" x14ac:dyDescent="0.4">
      <c r="A36" s="31" t="s">
        <v>16</v>
      </c>
      <c r="B36" s="145">
        <v>0</v>
      </c>
      <c r="C36" s="145">
        <v>10.95</v>
      </c>
      <c r="D36" s="145">
        <v>393.33</v>
      </c>
      <c r="E36" s="385">
        <f t="shared" si="0"/>
        <v>404.28</v>
      </c>
      <c r="F36" s="37"/>
      <c r="G36" s="369"/>
      <c r="H36" s="386"/>
    </row>
    <row r="37" spans="1:8" ht="21.75" thickBot="1" x14ac:dyDescent="0.4">
      <c r="A37" s="25" t="s">
        <v>30</v>
      </c>
      <c r="B37" s="123">
        <v>30.15</v>
      </c>
      <c r="C37" s="123">
        <v>0</v>
      </c>
      <c r="D37" s="123">
        <v>104.38</v>
      </c>
      <c r="E37" s="28">
        <f t="shared" si="0"/>
        <v>134.53</v>
      </c>
      <c r="F37" s="356">
        <f t="shared" si="1"/>
        <v>-0.81757902016353212</v>
      </c>
      <c r="G37" s="356">
        <f>E37/$E$66</f>
        <v>4.9203051737632494E-2</v>
      </c>
      <c r="H37" s="387">
        <f>E37-E38</f>
        <v>-602.94000000000005</v>
      </c>
    </row>
    <row r="38" spans="1:8" ht="21.75" thickBot="1" x14ac:dyDescent="0.4">
      <c r="A38" s="31" t="s">
        <v>16</v>
      </c>
      <c r="B38" s="145">
        <v>612.02</v>
      </c>
      <c r="C38" s="145">
        <v>0</v>
      </c>
      <c r="D38" s="145">
        <v>125.45</v>
      </c>
      <c r="E38" s="94">
        <f t="shared" si="0"/>
        <v>737.47</v>
      </c>
      <c r="F38" s="37"/>
      <c r="G38" s="37"/>
      <c r="H38" s="355"/>
    </row>
    <row r="39" spans="1:8" ht="21.75" thickBot="1" x14ac:dyDescent="0.4">
      <c r="A39" s="25" t="s">
        <v>57</v>
      </c>
      <c r="B39" s="123">
        <v>0</v>
      </c>
      <c r="C39" s="123">
        <v>0.71</v>
      </c>
      <c r="D39" s="123">
        <v>1.08</v>
      </c>
      <c r="E39" s="40">
        <f t="shared" si="0"/>
        <v>1.79</v>
      </c>
      <c r="F39" s="356">
        <f t="shared" si="1"/>
        <v>0.45528455284552849</v>
      </c>
      <c r="G39" s="356">
        <f>E39/$E$66</f>
        <v>6.5467525912705094E-4</v>
      </c>
      <c r="H39" s="357">
        <f>E39-E40</f>
        <v>0.56000000000000005</v>
      </c>
    </row>
    <row r="40" spans="1:8" ht="21.75" thickBot="1" x14ac:dyDescent="0.4">
      <c r="A40" s="31" t="s">
        <v>16</v>
      </c>
      <c r="B40" s="388">
        <v>0</v>
      </c>
      <c r="C40" s="388">
        <v>0.51</v>
      </c>
      <c r="D40" s="388">
        <v>0.72</v>
      </c>
      <c r="E40" s="389">
        <f t="shared" si="0"/>
        <v>1.23</v>
      </c>
      <c r="F40" s="37"/>
      <c r="G40" s="37"/>
      <c r="H40" s="355"/>
    </row>
    <row r="41" spans="1:8" s="162" customFormat="1" ht="21.75" thickBot="1" x14ac:dyDescent="0.4">
      <c r="A41" s="25" t="s">
        <v>18</v>
      </c>
      <c r="B41" s="40">
        <v>295.42</v>
      </c>
      <c r="C41" s="390">
        <v>0</v>
      </c>
      <c r="D41" s="391">
        <v>11.19</v>
      </c>
      <c r="E41" s="40">
        <f t="shared" si="0"/>
        <v>306.61</v>
      </c>
      <c r="F41" s="356">
        <f t="shared" ref="F41" si="3">(E41-E42)/E42</f>
        <v>0.82288941736028554</v>
      </c>
      <c r="G41" s="356">
        <f>E41/$E$66</f>
        <v>0.11213965430220396</v>
      </c>
      <c r="H41" s="357">
        <f>E41-E42</f>
        <v>138.41000000000003</v>
      </c>
    </row>
    <row r="42" spans="1:8" ht="21.75" thickBot="1" x14ac:dyDescent="0.4">
      <c r="A42" s="31" t="s">
        <v>16</v>
      </c>
      <c r="B42" s="145">
        <v>151.54</v>
      </c>
      <c r="C42" s="145">
        <v>0</v>
      </c>
      <c r="D42" s="145">
        <v>16.66</v>
      </c>
      <c r="E42" s="94">
        <f t="shared" si="0"/>
        <v>168.2</v>
      </c>
      <c r="F42" s="37"/>
      <c r="G42" s="37"/>
      <c r="H42" s="355"/>
    </row>
    <row r="43" spans="1:8" s="162" customFormat="1" ht="21.75" thickBot="1" x14ac:dyDescent="0.4">
      <c r="A43" s="25" t="s">
        <v>58</v>
      </c>
      <c r="B43" s="40">
        <v>0.17</v>
      </c>
      <c r="C43" s="65">
        <v>0</v>
      </c>
      <c r="D43" s="65">
        <v>3.45</v>
      </c>
      <c r="E43" s="40">
        <f t="shared" si="0"/>
        <v>3.62</v>
      </c>
      <c r="F43" s="356">
        <f t="shared" ref="F43" si="4">(E43-E44)/E44</f>
        <v>-0.44984802431610943</v>
      </c>
      <c r="G43" s="356">
        <f>E43/$E$66</f>
        <v>1.323980132983198E-3</v>
      </c>
      <c r="H43" s="357">
        <f>E43-E44</f>
        <v>-2.96</v>
      </c>
    </row>
    <row r="44" spans="1:8" ht="21.75" thickBot="1" x14ac:dyDescent="0.4">
      <c r="A44" s="31" t="s">
        <v>16</v>
      </c>
      <c r="B44" s="145">
        <v>1.58</v>
      </c>
      <c r="C44" s="145">
        <v>0</v>
      </c>
      <c r="D44" s="145">
        <v>5</v>
      </c>
      <c r="E44" s="94">
        <f t="shared" si="0"/>
        <v>6.58</v>
      </c>
      <c r="F44" s="392"/>
      <c r="G44" s="392"/>
      <c r="H44" s="393"/>
    </row>
    <row r="45" spans="1:8" s="162" customFormat="1" ht="21.75" thickBot="1" x14ac:dyDescent="0.4">
      <c r="A45" s="25" t="s">
        <v>24</v>
      </c>
      <c r="B45" s="40">
        <v>235.24</v>
      </c>
      <c r="C45" s="40">
        <v>8.02</v>
      </c>
      <c r="D45" s="391">
        <v>18.07</v>
      </c>
      <c r="E45" s="40">
        <f t="shared" si="0"/>
        <v>261.33000000000004</v>
      </c>
      <c r="F45" s="356">
        <f t="shared" ref="F45" si="5">(E45-E46)/E46</f>
        <v>-0.40177181576778676</v>
      </c>
      <c r="G45" s="356">
        <f>E45/$E$66</f>
        <v>9.557893042886717E-2</v>
      </c>
      <c r="H45" s="357">
        <f>E45-E46</f>
        <v>-175.51</v>
      </c>
    </row>
    <row r="46" spans="1:8" ht="21.75" thickBot="1" x14ac:dyDescent="0.4">
      <c r="A46" s="31" t="s">
        <v>16</v>
      </c>
      <c r="B46" s="145">
        <v>405.23</v>
      </c>
      <c r="C46" s="145">
        <v>6.6</v>
      </c>
      <c r="D46" s="145">
        <v>25.01</v>
      </c>
      <c r="E46" s="94">
        <f t="shared" si="0"/>
        <v>436.84000000000003</v>
      </c>
      <c r="F46" s="392"/>
      <c r="G46" s="392"/>
      <c r="H46" s="393"/>
    </row>
    <row r="47" spans="1:8" s="162" customFormat="1" ht="21.75" thickBot="1" x14ac:dyDescent="0.4">
      <c r="A47" s="25" t="s">
        <v>59</v>
      </c>
      <c r="B47" s="40">
        <v>0</v>
      </c>
      <c r="C47" s="40">
        <v>0</v>
      </c>
      <c r="D47" s="65">
        <v>2.85</v>
      </c>
      <c r="E47" s="394">
        <f t="shared" si="0"/>
        <v>2.85</v>
      </c>
      <c r="F47" s="356">
        <f t="shared" ref="F47" si="6">(E47-E48)/E48</f>
        <v>0.23376623376623379</v>
      </c>
      <c r="G47" s="356">
        <f>E47/$E$66</f>
        <v>1.0423600494480979E-3</v>
      </c>
      <c r="H47" s="357">
        <f>E47-E48</f>
        <v>0.54</v>
      </c>
    </row>
    <row r="48" spans="1:8" ht="21.75" thickBot="1" x14ac:dyDescent="0.4">
      <c r="A48" s="31" t="s">
        <v>16</v>
      </c>
      <c r="B48" s="145">
        <v>0</v>
      </c>
      <c r="C48" s="145">
        <v>0</v>
      </c>
      <c r="D48" s="145">
        <v>2.31</v>
      </c>
      <c r="E48" s="94">
        <f t="shared" si="0"/>
        <v>2.31</v>
      </c>
      <c r="F48" s="392"/>
      <c r="G48" s="392"/>
      <c r="H48" s="393"/>
    </row>
    <row r="49" spans="1:8" s="162" customFormat="1" ht="21.75" thickBot="1" x14ac:dyDescent="0.4">
      <c r="A49" s="25" t="s">
        <v>17</v>
      </c>
      <c r="B49" s="395">
        <v>34.909999999999997</v>
      </c>
      <c r="C49" s="396">
        <v>10.61</v>
      </c>
      <c r="D49" s="397">
        <v>7.86</v>
      </c>
      <c r="E49" s="123">
        <f t="shared" si="0"/>
        <v>53.379999999999995</v>
      </c>
      <c r="F49" s="356">
        <f t="shared" ref="F49" si="7">(E49-E50)/E50</f>
        <v>-0.82903628735227242</v>
      </c>
      <c r="G49" s="356">
        <f>E49/$E$66</f>
        <v>1.9523220855978757E-2</v>
      </c>
      <c r="H49" s="357">
        <f>E49-E50</f>
        <v>-258.85000000000002</v>
      </c>
    </row>
    <row r="50" spans="1:8" ht="21.75" thickBot="1" x14ac:dyDescent="0.4">
      <c r="A50" s="31" t="s">
        <v>16</v>
      </c>
      <c r="B50" s="50">
        <v>290.85000000000002</v>
      </c>
      <c r="C50" s="50">
        <v>10.23</v>
      </c>
      <c r="D50" s="50">
        <v>11.15</v>
      </c>
      <c r="E50" s="94">
        <f t="shared" si="0"/>
        <v>312.23</v>
      </c>
      <c r="F50" s="392"/>
      <c r="G50" s="392"/>
      <c r="H50" s="393"/>
    </row>
    <row r="51" spans="1:8" s="162" customFormat="1" ht="21.75" thickBot="1" x14ac:dyDescent="0.4">
      <c r="A51" s="25" t="s">
        <v>29</v>
      </c>
      <c r="B51" s="40">
        <v>120.78</v>
      </c>
      <c r="C51" s="65">
        <v>0</v>
      </c>
      <c r="D51" s="398">
        <v>111.64</v>
      </c>
      <c r="E51" s="123">
        <f t="shared" si="0"/>
        <v>232.42000000000002</v>
      </c>
      <c r="F51" s="356">
        <f t="shared" ref="F51" si="8">(E51-E52)/E52</f>
        <v>0.66168585114749412</v>
      </c>
      <c r="G51" s="356">
        <f>E51/$E$66</f>
        <v>8.5005376383412948E-2</v>
      </c>
      <c r="H51" s="357">
        <f>E51-E52</f>
        <v>92.550000000000011</v>
      </c>
    </row>
    <row r="52" spans="1:8" s="57" customFormat="1" ht="28.5" customHeight="1" thickBot="1" x14ac:dyDescent="0.4">
      <c r="A52" s="31" t="s">
        <v>16</v>
      </c>
      <c r="B52" s="145">
        <v>5.01</v>
      </c>
      <c r="C52" s="145">
        <v>0</v>
      </c>
      <c r="D52" s="145">
        <v>134.86000000000001</v>
      </c>
      <c r="E52" s="94">
        <f t="shared" si="0"/>
        <v>139.87</v>
      </c>
      <c r="F52" s="37"/>
      <c r="G52" s="37"/>
      <c r="H52" s="355"/>
    </row>
    <row r="53" spans="1:8" s="162" customFormat="1" ht="21.75" thickBot="1" x14ac:dyDescent="0.4">
      <c r="A53" s="25" t="s">
        <v>22</v>
      </c>
      <c r="B53" s="40">
        <v>2.06</v>
      </c>
      <c r="C53" s="40">
        <v>0.3</v>
      </c>
      <c r="D53" s="398">
        <v>16.420000000000002</v>
      </c>
      <c r="E53" s="44">
        <f t="shared" si="0"/>
        <v>18.78</v>
      </c>
      <c r="F53" s="153">
        <f t="shared" ref="F53" si="9">(E53-E54)/E54</f>
        <v>-0.52018395503321413</v>
      </c>
      <c r="G53" s="153">
        <f>E53/$E$66</f>
        <v>6.8686041153106243E-3</v>
      </c>
      <c r="H53" s="399">
        <f>E53-E54</f>
        <v>-20.36</v>
      </c>
    </row>
    <row r="54" spans="1:8" ht="21.75" thickBot="1" x14ac:dyDescent="0.4">
      <c r="A54" s="31" t="s">
        <v>16</v>
      </c>
      <c r="B54" s="145">
        <v>22.14</v>
      </c>
      <c r="C54" s="145">
        <v>0.04</v>
      </c>
      <c r="D54" s="145">
        <v>16.96</v>
      </c>
      <c r="E54" s="94">
        <f>B54+C54+D54</f>
        <v>39.14</v>
      </c>
      <c r="F54" s="392"/>
      <c r="G54" s="392"/>
      <c r="H54" s="400"/>
    </row>
    <row r="55" spans="1:8" x14ac:dyDescent="0.35">
      <c r="A55" s="140" t="s">
        <v>62</v>
      </c>
      <c r="B55" s="156">
        <f t="shared" ref="B55:E56" si="10">SUM(B7+B9+B11+B13+B15+B17+B19+B21+B23+B25+B27+B29+B31+B33+B35+B37+B39+B41+B43+B45+B47+B49+B51+B53)</f>
        <v>1215.4899999999998</v>
      </c>
      <c r="C55" s="156">
        <f t="shared" si="10"/>
        <v>78.739999999999995</v>
      </c>
      <c r="D55" s="156">
        <f t="shared" si="10"/>
        <v>1009.8900000000002</v>
      </c>
      <c r="E55" s="156">
        <f t="shared" si="10"/>
        <v>2304.12</v>
      </c>
      <c r="F55" s="135">
        <f>(E55-E56)/E56</f>
        <v>-0.2765055530958862</v>
      </c>
      <c r="G55" s="135">
        <f>E55/$E$66</f>
        <v>0.84270969724012323</v>
      </c>
      <c r="H55" s="154">
        <f>E55-E56</f>
        <v>-880.58999999999969</v>
      </c>
    </row>
    <row r="56" spans="1:8" x14ac:dyDescent="0.35">
      <c r="A56" s="31" t="s">
        <v>26</v>
      </c>
      <c r="B56" s="401">
        <f t="shared" si="10"/>
        <v>1877.6399999999999</v>
      </c>
      <c r="C56" s="401">
        <f t="shared" si="10"/>
        <v>87.250000000000014</v>
      </c>
      <c r="D56" s="401">
        <f t="shared" si="10"/>
        <v>1219.8200000000002</v>
      </c>
      <c r="E56" s="401">
        <f t="shared" si="10"/>
        <v>3184.7099999999996</v>
      </c>
      <c r="F56" s="138"/>
      <c r="G56" s="138"/>
      <c r="H56" s="139"/>
    </row>
    <row r="57" spans="1:8" x14ac:dyDescent="0.35">
      <c r="A57" s="140" t="s">
        <v>27</v>
      </c>
      <c r="B57" s="141">
        <f>(B55-B56)/B56</f>
        <v>-0.35265013527619787</v>
      </c>
      <c r="C57" s="141">
        <f t="shared" ref="C57:D57" si="11">(C55-C56)/C56</f>
        <v>-9.7535816618911378E-2</v>
      </c>
      <c r="D57" s="141">
        <f t="shared" si="11"/>
        <v>-0.17209916217146787</v>
      </c>
      <c r="E57" s="141">
        <f>(E55-E56)/E56</f>
        <v>-0.2765055530958862</v>
      </c>
      <c r="F57" s="138"/>
      <c r="G57" s="138"/>
      <c r="H57" s="139"/>
    </row>
    <row r="58" spans="1:8" x14ac:dyDescent="0.35">
      <c r="A58" s="161" t="s">
        <v>36</v>
      </c>
      <c r="B58" s="143"/>
      <c r="C58" s="143"/>
      <c r="D58" s="143"/>
      <c r="E58" s="143"/>
      <c r="F58" s="138"/>
      <c r="G58" s="138"/>
      <c r="H58" s="139"/>
    </row>
    <row r="59" spans="1:8" ht="21.75" thickBot="1" x14ac:dyDescent="0.4">
      <c r="A59" s="162" t="s">
        <v>38</v>
      </c>
      <c r="B59" s="14">
        <v>259.72000000000003</v>
      </c>
      <c r="C59" s="398">
        <v>0</v>
      </c>
      <c r="D59" s="14">
        <v>0</v>
      </c>
      <c r="E59" s="15">
        <f>B59+C59+D59</f>
        <v>259.72000000000003</v>
      </c>
      <c r="F59" s="16">
        <f t="shared" ref="F59" si="12">(E59-E60)/E60</f>
        <v>1.9963082602676512</v>
      </c>
      <c r="G59" s="16">
        <f>E59/$E$66</f>
        <v>9.4990088436021053E-2</v>
      </c>
      <c r="H59" s="354">
        <f>E59-E60</f>
        <v>173.04000000000002</v>
      </c>
    </row>
    <row r="60" spans="1:8" ht="21.75" thickBot="1" x14ac:dyDescent="0.4">
      <c r="A60" s="79" t="s">
        <v>16</v>
      </c>
      <c r="B60" s="145">
        <v>86.68</v>
      </c>
      <c r="C60" s="145">
        <v>0</v>
      </c>
      <c r="D60" s="145">
        <v>0</v>
      </c>
      <c r="E60" s="145">
        <f>B60+C60+D60</f>
        <v>86.68</v>
      </c>
      <c r="F60" s="46"/>
      <c r="G60" s="37"/>
      <c r="H60" s="379"/>
    </row>
    <row r="61" spans="1:8" ht="21.75" thickBot="1" x14ac:dyDescent="0.4">
      <c r="A61" s="25" t="s">
        <v>37</v>
      </c>
      <c r="B61" s="398">
        <v>0</v>
      </c>
      <c r="C61" s="123">
        <v>170.34</v>
      </c>
      <c r="D61" s="123">
        <v>0</v>
      </c>
      <c r="E61" s="15">
        <f>B61+C61+D61</f>
        <v>170.34</v>
      </c>
      <c r="F61" s="29">
        <f t="shared" ref="F61:F63" si="13">(E61-E62)/E62</f>
        <v>-0.34173204003555274</v>
      </c>
      <c r="G61" s="356">
        <f>E61/$E$66</f>
        <v>6.2300214323855789E-2</v>
      </c>
      <c r="H61" s="371">
        <f>E61-E62</f>
        <v>-88.429999999999978</v>
      </c>
    </row>
    <row r="62" spans="1:8" ht="21.75" thickBot="1" x14ac:dyDescent="0.4">
      <c r="A62" s="79" t="s">
        <v>16</v>
      </c>
      <c r="B62" s="145">
        <v>0</v>
      </c>
      <c r="C62" s="145">
        <v>258.77</v>
      </c>
      <c r="D62" s="145">
        <v>0</v>
      </c>
      <c r="E62" s="145">
        <f>B62+C62+D62</f>
        <v>258.77</v>
      </c>
      <c r="F62" s="402"/>
      <c r="G62" s="403"/>
      <c r="H62" s="22"/>
    </row>
    <row r="63" spans="1:8" x14ac:dyDescent="0.35">
      <c r="A63" s="155" t="s">
        <v>39</v>
      </c>
      <c r="B63" s="404">
        <f>SUM(B59,B61)</f>
        <v>259.72000000000003</v>
      </c>
      <c r="C63" s="404">
        <f>SUM(C59,C61)</f>
        <v>170.34</v>
      </c>
      <c r="D63" s="156">
        <f>SUM(D59,D61)</f>
        <v>0</v>
      </c>
      <c r="E63" s="405">
        <f t="shared" ref="B63:E64" si="14">SUM(E59,E61)</f>
        <v>430.06000000000006</v>
      </c>
      <c r="F63" s="135">
        <f t="shared" si="13"/>
        <v>0.24492690693298616</v>
      </c>
      <c r="G63" s="134">
        <f>E63/$E$66</f>
        <v>0.15729030275987685</v>
      </c>
      <c r="H63" s="154">
        <f>E63-E64</f>
        <v>84.61000000000007</v>
      </c>
    </row>
    <row r="64" spans="1:8" x14ac:dyDescent="0.35">
      <c r="A64" s="31" t="s">
        <v>26</v>
      </c>
      <c r="B64" s="406">
        <f t="shared" si="14"/>
        <v>86.68</v>
      </c>
      <c r="C64" s="406">
        <f t="shared" si="14"/>
        <v>258.77</v>
      </c>
      <c r="D64" s="137">
        <f t="shared" si="14"/>
        <v>0</v>
      </c>
      <c r="E64" s="137">
        <f t="shared" si="14"/>
        <v>345.45</v>
      </c>
      <c r="F64" s="138"/>
      <c r="G64" s="138"/>
      <c r="H64" s="139"/>
    </row>
    <row r="65" spans="1:8" x14ac:dyDescent="0.35">
      <c r="A65" s="140" t="s">
        <v>27</v>
      </c>
      <c r="B65" s="141">
        <f t="shared" ref="B65:D65" si="15">(B63-B64)/B64</f>
        <v>1.9963082602676512</v>
      </c>
      <c r="C65" s="141">
        <f t="shared" si="15"/>
        <v>-0.34173204003555274</v>
      </c>
      <c r="D65" s="407" t="e">
        <f t="shared" si="15"/>
        <v>#DIV/0!</v>
      </c>
      <c r="E65" s="141">
        <f>(E63-E64)/E64</f>
        <v>0.24492690693298616</v>
      </c>
      <c r="F65" s="138"/>
      <c r="G65" s="138"/>
      <c r="H65" s="139"/>
    </row>
    <row r="66" spans="1:8" x14ac:dyDescent="0.35">
      <c r="A66" s="18" t="s">
        <v>40</v>
      </c>
      <c r="B66" s="30">
        <f>B55+B63</f>
        <v>1475.2099999999998</v>
      </c>
      <c r="C66" s="30">
        <f t="shared" ref="C66:E66" si="16">C55+C63</f>
        <v>249.07999999999998</v>
      </c>
      <c r="D66" s="30">
        <f t="shared" si="16"/>
        <v>1009.8900000000002</v>
      </c>
      <c r="E66" s="30">
        <f t="shared" si="16"/>
        <v>2734.18</v>
      </c>
      <c r="F66" s="159">
        <f>(E66-E67)/E67</f>
        <v>-0.22547986493530031</v>
      </c>
      <c r="G66" s="159">
        <f>E66/$E$66</f>
        <v>1</v>
      </c>
      <c r="H66" s="30">
        <f>E66-E67</f>
        <v>-795.97999999999956</v>
      </c>
    </row>
    <row r="67" spans="1:8" x14ac:dyDescent="0.35">
      <c r="A67" s="31" t="s">
        <v>26</v>
      </c>
      <c r="B67" s="158">
        <f>B64+B56</f>
        <v>1964.32</v>
      </c>
      <c r="C67" s="158">
        <f t="shared" ref="C67:E67" si="17">C64+C56</f>
        <v>346.02</v>
      </c>
      <c r="D67" s="158">
        <f t="shared" si="17"/>
        <v>1219.8200000000002</v>
      </c>
      <c r="E67" s="158">
        <f t="shared" si="17"/>
        <v>3530.1599999999994</v>
      </c>
      <c r="F67" s="138"/>
      <c r="G67" s="138"/>
      <c r="H67" s="139"/>
    </row>
    <row r="68" spans="1:8" x14ac:dyDescent="0.35">
      <c r="A68" s="160" t="s">
        <v>27</v>
      </c>
      <c r="B68" s="159">
        <f>(B66-B67)/B67</f>
        <v>-0.24899710841410774</v>
      </c>
      <c r="C68" s="159">
        <f t="shared" ref="C68:E68" si="18">(C66-C67)/C67</f>
        <v>-0.28015721634587598</v>
      </c>
      <c r="D68" s="159">
        <f t="shared" si="18"/>
        <v>-0.17209916217146787</v>
      </c>
      <c r="E68" s="159">
        <f t="shared" si="18"/>
        <v>-0.22547986493530031</v>
      </c>
      <c r="F68" s="159"/>
      <c r="G68" s="159"/>
      <c r="H68" s="30"/>
    </row>
    <row r="69" spans="1:8" x14ac:dyDescent="0.35">
      <c r="A69" s="161" t="s">
        <v>41</v>
      </c>
      <c r="B69" s="159">
        <f>B66/$E$66</f>
        <v>0.53954384861274673</v>
      </c>
      <c r="C69" s="159">
        <f t="shared" ref="C69:E69" si="19">C66/$E$66</f>
        <v>9.1098610918081468E-2</v>
      </c>
      <c r="D69" s="159">
        <f t="shared" si="19"/>
        <v>0.36935754046917185</v>
      </c>
      <c r="E69" s="159">
        <f t="shared" si="19"/>
        <v>1</v>
      </c>
      <c r="F69" s="159"/>
      <c r="G69" s="159"/>
      <c r="H69" s="30"/>
    </row>
    <row r="70" spans="1:8" x14ac:dyDescent="0.35">
      <c r="A70" s="31" t="s">
        <v>42</v>
      </c>
      <c r="B70" s="408">
        <f>B67/$E$67</f>
        <v>0.55643936818727768</v>
      </c>
      <c r="C70" s="408">
        <f t="shared" ref="C70:E70" si="20">C67/$E$67</f>
        <v>9.80182201373309E-2</v>
      </c>
      <c r="D70" s="408">
        <f t="shared" si="20"/>
        <v>0.34554241167539157</v>
      </c>
      <c r="E70" s="157">
        <f t="shared" si="20"/>
        <v>1</v>
      </c>
      <c r="F70" s="138"/>
      <c r="G70" s="138"/>
      <c r="H70" s="139"/>
    </row>
    <row r="72" spans="1:8" s="410" customFormat="1" ht="24.95" customHeight="1" x14ac:dyDescent="0.25">
      <c r="A72" s="410" t="s">
        <v>43</v>
      </c>
    </row>
    <row r="73" spans="1:8" x14ac:dyDescent="0.35">
      <c r="A73" s="410" t="s">
        <v>76</v>
      </c>
    </row>
    <row r="74" spans="1:8" x14ac:dyDescent="0.35">
      <c r="A74" s="410" t="s">
        <v>79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2185"/>
  <sheetViews>
    <sheetView tabSelected="1" zoomScale="55" zoomScaleNormal="55" workbookViewId="0">
      <selection activeCell="B4" sqref="B4"/>
    </sheetView>
  </sheetViews>
  <sheetFormatPr defaultColWidth="27.7109375" defaultRowHeight="21" x14ac:dyDescent="0.35"/>
  <cols>
    <col min="1" max="1" width="41.42578125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3"/>
    <col min="19" max="197" width="27.7109375" style="57"/>
    <col min="198" max="16384" width="27.7109375" style="2"/>
  </cols>
  <sheetData>
    <row r="1" spans="1:112" x14ac:dyDescent="0.35">
      <c r="A1" s="421" t="s">
        <v>82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12" ht="24.75" customHeight="1" x14ac:dyDescent="0.35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</row>
    <row r="3" spans="1:112" ht="73.5" customHeight="1" x14ac:dyDescent="0.35">
      <c r="A3" s="164" t="s">
        <v>0</v>
      </c>
      <c r="B3" s="165" t="s">
        <v>1</v>
      </c>
      <c r="C3" s="165" t="s">
        <v>2</v>
      </c>
      <c r="D3" s="165" t="s">
        <v>3</v>
      </c>
      <c r="E3" s="165" t="s">
        <v>4</v>
      </c>
      <c r="F3" s="165" t="s">
        <v>5</v>
      </c>
      <c r="G3" s="165" t="s">
        <v>6</v>
      </c>
      <c r="H3" s="165" t="s">
        <v>7</v>
      </c>
      <c r="I3" s="165" t="s">
        <v>8</v>
      </c>
      <c r="J3" s="165" t="s">
        <v>46</v>
      </c>
      <c r="K3" s="165" t="s">
        <v>9</v>
      </c>
      <c r="L3" s="165" t="s">
        <v>10</v>
      </c>
      <c r="M3" s="165" t="s">
        <v>11</v>
      </c>
      <c r="N3" s="165" t="s">
        <v>52</v>
      </c>
      <c r="O3" s="165" t="s">
        <v>12</v>
      </c>
      <c r="P3" s="166" t="s">
        <v>13</v>
      </c>
      <c r="Q3" s="167" t="s">
        <v>14</v>
      </c>
      <c r="R3" s="168" t="s">
        <v>15</v>
      </c>
    </row>
    <row r="4" spans="1:112" ht="21.75" thickBot="1" x14ac:dyDescent="0.4">
      <c r="A4" s="161" t="s">
        <v>60</v>
      </c>
      <c r="B4" s="169"/>
      <c r="C4" s="170"/>
      <c r="D4" s="170"/>
      <c r="E4" s="170"/>
      <c r="F4" s="171"/>
      <c r="G4" s="170"/>
      <c r="H4" s="171"/>
      <c r="I4" s="172"/>
      <c r="J4" s="172"/>
      <c r="K4" s="173"/>
      <c r="L4" s="174"/>
      <c r="M4" s="174"/>
      <c r="N4" s="175"/>
      <c r="O4" s="172"/>
      <c r="P4" s="176"/>
      <c r="Q4" s="177"/>
      <c r="R4" s="178"/>
    </row>
    <row r="5" spans="1:112" s="57" customFormat="1" ht="21.75" thickBot="1" x14ac:dyDescent="0.4">
      <c r="A5" s="13" t="s">
        <v>70</v>
      </c>
      <c r="B5" s="179">
        <v>0</v>
      </c>
      <c r="C5" s="180">
        <v>0</v>
      </c>
      <c r="D5" s="180">
        <v>0</v>
      </c>
      <c r="E5" s="180">
        <v>0</v>
      </c>
      <c r="F5" s="180">
        <v>0</v>
      </c>
      <c r="G5" s="72">
        <v>37.6</v>
      </c>
      <c r="H5" s="181">
        <v>11.5</v>
      </c>
      <c r="I5" s="180">
        <v>26.1</v>
      </c>
      <c r="J5" s="180">
        <v>14.69</v>
      </c>
      <c r="K5" s="179">
        <v>0</v>
      </c>
      <c r="L5" s="179">
        <v>3.1</v>
      </c>
      <c r="M5" s="54">
        <v>0.84</v>
      </c>
      <c r="N5" s="182">
        <v>0</v>
      </c>
      <c r="O5" s="180">
        <f>B5+D5+E5+F5+H5+I5+J5+K5+L5+M5+N5</f>
        <v>56.230000000000004</v>
      </c>
      <c r="P5" s="183">
        <f>(O5-O6)/O6</f>
        <v>-0.15999402449955175</v>
      </c>
      <c r="Q5" s="184">
        <f>O5/$O$84</f>
        <v>1.4297087009839135E-3</v>
      </c>
      <c r="R5" s="185">
        <f>O5-O6</f>
        <v>-10.709999999999994</v>
      </c>
    </row>
    <row r="6" spans="1:112" ht="21.75" thickBot="1" x14ac:dyDescent="0.4">
      <c r="A6" s="19" t="s">
        <v>34</v>
      </c>
      <c r="B6" s="186">
        <v>0</v>
      </c>
      <c r="C6" s="187">
        <v>0</v>
      </c>
      <c r="D6" s="187">
        <v>0</v>
      </c>
      <c r="E6" s="187">
        <v>0</v>
      </c>
      <c r="F6" s="187">
        <v>0</v>
      </c>
      <c r="G6" s="187">
        <v>39.51</v>
      </c>
      <c r="H6" s="187">
        <v>12.96</v>
      </c>
      <c r="I6" s="187">
        <v>26.55</v>
      </c>
      <c r="J6" s="187">
        <v>17.329999999999998</v>
      </c>
      <c r="K6" s="145">
        <v>0</v>
      </c>
      <c r="L6" s="145">
        <v>9.85</v>
      </c>
      <c r="M6" s="188">
        <v>0.25</v>
      </c>
      <c r="N6" s="145">
        <v>0</v>
      </c>
      <c r="O6" s="189">
        <f>B6+D6+E6+F6+H6+I6+J6+K6+L6+M6+N6</f>
        <v>66.94</v>
      </c>
      <c r="P6" s="190"/>
      <c r="Q6" s="191"/>
      <c r="R6" s="192"/>
    </row>
    <row r="7" spans="1:112" s="57" customFormat="1" ht="21.75" thickBot="1" x14ac:dyDescent="0.4">
      <c r="A7" s="25" t="s">
        <v>19</v>
      </c>
      <c r="B7" s="39">
        <v>553.64</v>
      </c>
      <c r="C7" s="193">
        <v>56.06</v>
      </c>
      <c r="D7" s="83">
        <v>50.56</v>
      </c>
      <c r="E7" s="83">
        <v>5.5</v>
      </c>
      <c r="F7" s="83">
        <v>54.08</v>
      </c>
      <c r="G7" s="83">
        <v>809.38</v>
      </c>
      <c r="H7" s="83">
        <v>345.57</v>
      </c>
      <c r="I7" s="83">
        <v>463.81</v>
      </c>
      <c r="J7" s="83">
        <v>449.1</v>
      </c>
      <c r="K7" s="83">
        <v>4.7699999999999996</v>
      </c>
      <c r="L7" s="119">
        <v>133.04</v>
      </c>
      <c r="M7" s="83">
        <v>53.88</v>
      </c>
      <c r="N7" s="83">
        <v>152.57</v>
      </c>
      <c r="O7" s="54">
        <f>B7+C7+F7+G7+J7+K7+L7+M7+N7</f>
        <v>2266.5200000000004</v>
      </c>
      <c r="P7" s="194">
        <f>(O7-O8)/O8</f>
        <v>-0.19711509509488226</v>
      </c>
      <c r="Q7" s="195">
        <f>O7/$O$84</f>
        <v>5.7628727813516981E-2</v>
      </c>
      <c r="R7" s="196">
        <f>O7-O8</f>
        <v>-556.44999999999982</v>
      </c>
      <c r="S7" s="197"/>
    </row>
    <row r="8" spans="1:112" s="205" customFormat="1" ht="21.75" thickBot="1" x14ac:dyDescent="0.4">
      <c r="A8" s="79" t="s">
        <v>16</v>
      </c>
      <c r="B8" s="73">
        <v>369.89</v>
      </c>
      <c r="C8" s="73">
        <v>59.3</v>
      </c>
      <c r="D8" s="73">
        <v>53.06</v>
      </c>
      <c r="E8" s="198">
        <v>6.24</v>
      </c>
      <c r="F8" s="187">
        <v>36.42</v>
      </c>
      <c r="G8" s="187">
        <v>1200.1400000000001</v>
      </c>
      <c r="H8" s="187">
        <v>507.34</v>
      </c>
      <c r="I8" s="187">
        <v>692.8</v>
      </c>
      <c r="J8" s="187">
        <v>670.13</v>
      </c>
      <c r="K8" s="73">
        <v>2.5</v>
      </c>
      <c r="L8" s="73">
        <v>118.23</v>
      </c>
      <c r="M8" s="73">
        <v>71.44</v>
      </c>
      <c r="N8" s="199">
        <v>294.92</v>
      </c>
      <c r="O8" s="145">
        <f t="shared" ref="O8:O54" si="0">B8+C8+F8+G8+J8+K8+L8+M8+N8</f>
        <v>2822.9700000000003</v>
      </c>
      <c r="P8" s="200"/>
      <c r="Q8" s="201"/>
      <c r="R8" s="202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4"/>
    </row>
    <row r="9" spans="1:112" s="57" customFormat="1" ht="21.75" thickBot="1" x14ac:dyDescent="0.4">
      <c r="A9" s="25" t="s">
        <v>23</v>
      </c>
      <c r="B9" s="206">
        <v>123.11</v>
      </c>
      <c r="C9" s="206">
        <v>20.58</v>
      </c>
      <c r="D9" s="206">
        <v>20.58</v>
      </c>
      <c r="E9" s="119">
        <v>0</v>
      </c>
      <c r="F9" s="206">
        <v>9.68</v>
      </c>
      <c r="G9" s="119">
        <v>201.23</v>
      </c>
      <c r="H9" s="206">
        <v>111.55</v>
      </c>
      <c r="I9" s="206">
        <v>89.68</v>
      </c>
      <c r="J9" s="206">
        <v>112.88</v>
      </c>
      <c r="K9" s="119">
        <v>0</v>
      </c>
      <c r="L9" s="206">
        <v>13.82</v>
      </c>
      <c r="M9" s="206">
        <v>9.6199999999999992</v>
      </c>
      <c r="N9" s="206">
        <v>18.009999999999998</v>
      </c>
      <c r="O9" s="54">
        <f t="shared" si="0"/>
        <v>508.93</v>
      </c>
      <c r="P9" s="207">
        <f>(O9-O10)/O10</f>
        <v>-0.11998547516945642</v>
      </c>
      <c r="Q9" s="208">
        <f>O9/$O$84</f>
        <v>1.2940096908976401E-2</v>
      </c>
      <c r="R9" s="196">
        <f>O9-O10</f>
        <v>-69.390000000000043</v>
      </c>
      <c r="S9" s="197"/>
      <c r="T9" s="209"/>
    </row>
    <row r="10" spans="1:112" s="205" customFormat="1" ht="21.75" thickBot="1" x14ac:dyDescent="0.4">
      <c r="A10" s="79" t="s">
        <v>16</v>
      </c>
      <c r="B10" s="210">
        <v>81.08</v>
      </c>
      <c r="C10" s="210">
        <v>23.85</v>
      </c>
      <c r="D10" s="210">
        <v>23.85</v>
      </c>
      <c r="E10" s="73">
        <v>0</v>
      </c>
      <c r="F10" s="211">
        <v>10.18</v>
      </c>
      <c r="G10" s="212">
        <v>324.20999999999998</v>
      </c>
      <c r="H10" s="211">
        <v>189.12</v>
      </c>
      <c r="I10" s="198">
        <v>135.09</v>
      </c>
      <c r="J10" s="211">
        <v>107.68</v>
      </c>
      <c r="K10" s="187">
        <v>0</v>
      </c>
      <c r="L10" s="210">
        <v>14.97</v>
      </c>
      <c r="M10" s="210">
        <v>7.74</v>
      </c>
      <c r="N10" s="211">
        <v>8.61</v>
      </c>
      <c r="O10" s="145">
        <f t="shared" si="0"/>
        <v>578.32000000000005</v>
      </c>
      <c r="P10" s="200"/>
      <c r="Q10" s="201"/>
      <c r="R10" s="202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4"/>
    </row>
    <row r="11" spans="1:112" s="57" customFormat="1" ht="21.75" thickBot="1" x14ac:dyDescent="0.4">
      <c r="A11" s="25" t="s">
        <v>20</v>
      </c>
      <c r="B11" s="72">
        <v>115.8</v>
      </c>
      <c r="C11" s="213">
        <v>16.28</v>
      </c>
      <c r="D11" s="43">
        <v>16.28</v>
      </c>
      <c r="E11" s="54">
        <v>0</v>
      </c>
      <c r="F11" s="54">
        <v>7.16</v>
      </c>
      <c r="G11" s="214">
        <v>569.05999999999995</v>
      </c>
      <c r="H11" s="54">
        <v>180.72</v>
      </c>
      <c r="I11" s="54">
        <v>388.34</v>
      </c>
      <c r="J11" s="54">
        <v>101.3</v>
      </c>
      <c r="K11" s="54">
        <v>0</v>
      </c>
      <c r="L11" s="43">
        <v>5.46</v>
      </c>
      <c r="M11" s="43">
        <v>40.659999999999997</v>
      </c>
      <c r="N11" s="43">
        <v>4.0599999999999996</v>
      </c>
      <c r="O11" s="54">
        <f t="shared" si="0"/>
        <v>859.77999999999986</v>
      </c>
      <c r="P11" s="207">
        <f>(O11-O12)/O12</f>
        <v>-0.21899951856259145</v>
      </c>
      <c r="Q11" s="208">
        <f>O11/$O$84</f>
        <v>2.1860838465800263E-2</v>
      </c>
      <c r="R11" s="196">
        <f>O11-O12</f>
        <v>-241.09000000000003</v>
      </c>
      <c r="S11" s="197"/>
      <c r="T11" s="209"/>
    </row>
    <row r="12" spans="1:112" s="205" customFormat="1" ht="21.75" thickBot="1" x14ac:dyDescent="0.4">
      <c r="A12" s="31" t="s">
        <v>16</v>
      </c>
      <c r="B12" s="199">
        <v>96.69</v>
      </c>
      <c r="C12" s="215">
        <v>20.84</v>
      </c>
      <c r="D12" s="45">
        <v>20.84</v>
      </c>
      <c r="E12" s="45">
        <v>0</v>
      </c>
      <c r="F12" s="45">
        <v>8.0500000000000007</v>
      </c>
      <c r="G12" s="216">
        <v>807.15</v>
      </c>
      <c r="H12" s="45">
        <v>281.43</v>
      </c>
      <c r="I12" s="116">
        <v>525.72</v>
      </c>
      <c r="J12" s="58">
        <v>81.13</v>
      </c>
      <c r="K12" s="45">
        <v>0</v>
      </c>
      <c r="L12" s="45">
        <v>4.08</v>
      </c>
      <c r="M12" s="45">
        <v>70.06</v>
      </c>
      <c r="N12" s="116">
        <v>12.870000000000001</v>
      </c>
      <c r="O12" s="145">
        <f t="shared" si="0"/>
        <v>1100.8699999999999</v>
      </c>
      <c r="P12" s="200"/>
      <c r="Q12" s="201"/>
      <c r="R12" s="202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4"/>
    </row>
    <row r="13" spans="1:112" s="57" customFormat="1" ht="21.75" thickBot="1" x14ac:dyDescent="0.4">
      <c r="A13" s="13" t="s">
        <v>80</v>
      </c>
      <c r="B13" s="72">
        <v>0.54</v>
      </c>
      <c r="C13" s="52">
        <v>0</v>
      </c>
      <c r="D13" s="47">
        <v>0</v>
      </c>
      <c r="E13" s="47">
        <v>0</v>
      </c>
      <c r="F13" s="47">
        <v>0</v>
      </c>
      <c r="G13" s="214">
        <v>7.38</v>
      </c>
      <c r="H13" s="47">
        <v>2.87</v>
      </c>
      <c r="I13" s="217">
        <v>4.51</v>
      </c>
      <c r="J13" s="95">
        <v>0.84</v>
      </c>
      <c r="K13" s="47">
        <v>0</v>
      </c>
      <c r="L13" s="47">
        <v>0</v>
      </c>
      <c r="M13" s="47">
        <v>0.23</v>
      </c>
      <c r="N13" s="47">
        <v>1.56</v>
      </c>
      <c r="O13" s="54">
        <f t="shared" si="0"/>
        <v>10.55</v>
      </c>
      <c r="P13" s="218">
        <f>(O13-O14)/O14</f>
        <v>-0.74559922835784898</v>
      </c>
      <c r="Q13" s="208">
        <f>O13/$O$84</f>
        <v>2.6824518576169814E-4</v>
      </c>
      <c r="R13" s="196">
        <f>O13-O14</f>
        <v>-30.919999999999998</v>
      </c>
      <c r="S13" s="197"/>
      <c r="T13" s="209"/>
      <c r="AA13" s="209"/>
    </row>
    <row r="14" spans="1:112" s="205" customFormat="1" ht="21.75" thickBot="1" x14ac:dyDescent="0.4">
      <c r="A14" s="219" t="s">
        <v>16</v>
      </c>
      <c r="B14" s="220">
        <v>4.83</v>
      </c>
      <c r="C14" s="50">
        <v>0</v>
      </c>
      <c r="D14" s="45">
        <v>0</v>
      </c>
      <c r="E14" s="45">
        <v>0</v>
      </c>
      <c r="F14" s="45">
        <v>0</v>
      </c>
      <c r="G14" s="21">
        <v>27.78</v>
      </c>
      <c r="H14" s="45">
        <v>6.15</v>
      </c>
      <c r="I14" s="116">
        <v>21.63</v>
      </c>
      <c r="J14" s="60">
        <v>7.63</v>
      </c>
      <c r="K14" s="45">
        <v>0</v>
      </c>
      <c r="L14" s="45">
        <v>0</v>
      </c>
      <c r="M14" s="45">
        <v>1</v>
      </c>
      <c r="N14" s="50">
        <v>0.23</v>
      </c>
      <c r="O14" s="35">
        <f t="shared" si="0"/>
        <v>41.47</v>
      </c>
      <c r="P14" s="200"/>
      <c r="Q14" s="201"/>
      <c r="R14" s="202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4"/>
    </row>
    <row r="15" spans="1:112" s="203" customFormat="1" ht="21.75" thickBot="1" x14ac:dyDescent="0.4">
      <c r="A15" s="25" t="s">
        <v>71</v>
      </c>
      <c r="B15" s="72">
        <v>3.88</v>
      </c>
      <c r="C15" s="53">
        <v>0.55000000000000004</v>
      </c>
      <c r="D15" s="53">
        <v>0.55000000000000004</v>
      </c>
      <c r="E15" s="53">
        <v>0</v>
      </c>
      <c r="F15" s="53">
        <v>0.03</v>
      </c>
      <c r="G15" s="54">
        <v>17.350000000000001</v>
      </c>
      <c r="H15" s="53">
        <v>11.28</v>
      </c>
      <c r="I15" s="53">
        <v>6.07</v>
      </c>
      <c r="J15" s="53">
        <v>14.56</v>
      </c>
      <c r="K15" s="53">
        <v>0</v>
      </c>
      <c r="L15" s="53">
        <v>0</v>
      </c>
      <c r="M15" s="53">
        <v>0.12</v>
      </c>
      <c r="N15" s="53">
        <v>0.02</v>
      </c>
      <c r="O15" s="54">
        <f t="shared" si="0"/>
        <v>36.510000000000005</v>
      </c>
      <c r="P15" s="218">
        <f>(O15-O16)/O16</f>
        <v>1.0115702479338848</v>
      </c>
      <c r="Q15" s="208">
        <f>O15/$O$84</f>
        <v>9.2830632532318489E-4</v>
      </c>
      <c r="R15" s="196">
        <f>O15-O16</f>
        <v>18.360000000000007</v>
      </c>
    </row>
    <row r="16" spans="1:112" s="203" customFormat="1" ht="21.75" thickBot="1" x14ac:dyDescent="0.4">
      <c r="A16" s="219" t="s">
        <v>16</v>
      </c>
      <c r="B16" s="221">
        <v>0.97</v>
      </c>
      <c r="C16" s="116">
        <v>0.09</v>
      </c>
      <c r="D16" s="116">
        <v>0.09</v>
      </c>
      <c r="E16" s="50">
        <v>0</v>
      </c>
      <c r="F16" s="222">
        <v>0</v>
      </c>
      <c r="G16" s="188">
        <v>2.91</v>
      </c>
      <c r="H16" s="116">
        <v>1.25</v>
      </c>
      <c r="I16" s="116">
        <v>1.66</v>
      </c>
      <c r="J16" s="116">
        <v>14.11</v>
      </c>
      <c r="K16" s="50">
        <v>0</v>
      </c>
      <c r="L16" s="222">
        <v>0</v>
      </c>
      <c r="M16" s="50">
        <v>0.02</v>
      </c>
      <c r="N16" s="222">
        <v>0.05</v>
      </c>
      <c r="O16" s="94">
        <f t="shared" si="0"/>
        <v>18.149999999999999</v>
      </c>
      <c r="P16" s="223"/>
      <c r="Q16" s="224"/>
      <c r="R16" s="202"/>
    </row>
    <row r="17" spans="1:112" s="57" customFormat="1" ht="21.75" thickBot="1" x14ac:dyDescent="0.4">
      <c r="A17" s="152" t="s">
        <v>21</v>
      </c>
      <c r="B17" s="72">
        <v>158.46</v>
      </c>
      <c r="C17" s="225">
        <v>16.989999999999998</v>
      </c>
      <c r="D17" s="43">
        <v>16.97</v>
      </c>
      <c r="E17" s="43">
        <v>0.02</v>
      </c>
      <c r="F17" s="43">
        <v>9.41</v>
      </c>
      <c r="G17" s="43">
        <v>234.01</v>
      </c>
      <c r="H17" s="43">
        <v>114.9</v>
      </c>
      <c r="I17" s="226">
        <v>119.11</v>
      </c>
      <c r="J17" s="42">
        <v>80.7</v>
      </c>
      <c r="K17" s="43">
        <v>0.11</v>
      </c>
      <c r="L17" s="43">
        <v>14.12</v>
      </c>
      <c r="M17" s="43">
        <v>14.75</v>
      </c>
      <c r="N17" s="43">
        <v>143.91999999999999</v>
      </c>
      <c r="O17" s="42">
        <f t="shared" si="0"/>
        <v>672.46999999999991</v>
      </c>
      <c r="P17" s="227">
        <f>(O17-O18)/O18</f>
        <v>0.15139114801814907</v>
      </c>
      <c r="Q17" s="208">
        <f>O17/$O$84</f>
        <v>1.7098278679542098E-2</v>
      </c>
      <c r="R17" s="196">
        <f>O17-O18</f>
        <v>88.419999999999959</v>
      </c>
      <c r="S17" s="197"/>
      <c r="T17" s="209"/>
    </row>
    <row r="18" spans="1:112" s="205" customFormat="1" ht="21.75" thickBot="1" x14ac:dyDescent="0.4">
      <c r="A18" s="31" t="s">
        <v>16</v>
      </c>
      <c r="B18" s="228">
        <v>105.81</v>
      </c>
      <c r="C18" s="50">
        <v>22.01</v>
      </c>
      <c r="D18" s="45">
        <v>22.01</v>
      </c>
      <c r="E18" s="45">
        <v>0</v>
      </c>
      <c r="F18" s="45">
        <v>13.52</v>
      </c>
      <c r="G18" s="216">
        <v>298.83999999999997</v>
      </c>
      <c r="H18" s="45">
        <v>122.97</v>
      </c>
      <c r="I18" s="116">
        <v>175.87</v>
      </c>
      <c r="J18" s="60">
        <v>82.86</v>
      </c>
      <c r="K18" s="45">
        <v>0</v>
      </c>
      <c r="L18" s="45">
        <v>12.47</v>
      </c>
      <c r="M18" s="45">
        <v>15.68</v>
      </c>
      <c r="N18" s="116">
        <v>32.86</v>
      </c>
      <c r="O18" s="145">
        <f t="shared" si="0"/>
        <v>584.04999999999995</v>
      </c>
      <c r="P18" s="200"/>
      <c r="Q18" s="201"/>
      <c r="R18" s="202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4"/>
    </row>
    <row r="19" spans="1:112" s="57" customFormat="1" ht="21.75" thickBot="1" x14ac:dyDescent="0.4">
      <c r="A19" s="25" t="s">
        <v>72</v>
      </c>
      <c r="B19" s="229">
        <v>190.17</v>
      </c>
      <c r="C19" s="225">
        <v>1.04</v>
      </c>
      <c r="D19" s="230">
        <v>1.04</v>
      </c>
      <c r="E19" s="47">
        <v>0</v>
      </c>
      <c r="F19" s="47">
        <v>1.94</v>
      </c>
      <c r="G19" s="214">
        <v>313.08</v>
      </c>
      <c r="H19" s="47">
        <v>73.59</v>
      </c>
      <c r="I19" s="217">
        <v>239.49</v>
      </c>
      <c r="J19" s="100">
        <v>76.790000000000006</v>
      </c>
      <c r="K19" s="47">
        <v>0</v>
      </c>
      <c r="L19" s="47">
        <v>15.67</v>
      </c>
      <c r="M19" s="47">
        <v>4.8899999999999997</v>
      </c>
      <c r="N19" s="47">
        <v>0.55000000000000004</v>
      </c>
      <c r="O19" s="54">
        <f t="shared" si="0"/>
        <v>604.12999999999988</v>
      </c>
      <c r="P19" s="218">
        <f>(O19-O20)/O20</f>
        <v>0.31221355807033147</v>
      </c>
      <c r="Q19" s="208">
        <f>O19/$O$84</f>
        <v>1.5360660101821294E-2</v>
      </c>
      <c r="R19" s="196">
        <f>O19-O20</f>
        <v>143.7399999999999</v>
      </c>
      <c r="S19" s="197"/>
      <c r="T19" s="209"/>
    </row>
    <row r="20" spans="1:112" s="205" customFormat="1" ht="21.75" thickBot="1" x14ac:dyDescent="0.4">
      <c r="A20" s="31" t="s">
        <v>16</v>
      </c>
      <c r="B20" s="220">
        <v>86.57</v>
      </c>
      <c r="C20" s="231">
        <v>0.03</v>
      </c>
      <c r="D20" s="45">
        <v>0.03</v>
      </c>
      <c r="E20" s="45">
        <v>0</v>
      </c>
      <c r="F20" s="45">
        <v>1.92</v>
      </c>
      <c r="G20" s="216">
        <v>358.41</v>
      </c>
      <c r="H20" s="45">
        <v>96.56</v>
      </c>
      <c r="I20" s="116">
        <v>261.85000000000002</v>
      </c>
      <c r="J20" s="60">
        <v>6.9</v>
      </c>
      <c r="K20" s="45">
        <v>0</v>
      </c>
      <c r="L20" s="45">
        <v>2.2400000000000002</v>
      </c>
      <c r="M20" s="45">
        <v>2.2400000000000002</v>
      </c>
      <c r="N20" s="50">
        <v>2.08</v>
      </c>
      <c r="O20" s="82">
        <f t="shared" si="0"/>
        <v>460.39</v>
      </c>
      <c r="P20" s="200"/>
      <c r="Q20" s="201"/>
      <c r="R20" s="202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4"/>
    </row>
    <row r="21" spans="1:112" s="57" customFormat="1" ht="21.75" thickBot="1" x14ac:dyDescent="0.4">
      <c r="A21" s="25" t="s">
        <v>73</v>
      </c>
      <c r="B21" s="232">
        <v>423.91</v>
      </c>
      <c r="C21" s="53">
        <v>42.29</v>
      </c>
      <c r="D21" s="233">
        <v>38.11</v>
      </c>
      <c r="E21" s="70">
        <v>4.18</v>
      </c>
      <c r="F21" s="234">
        <v>37.409999999999997</v>
      </c>
      <c r="G21" s="214">
        <v>556.04</v>
      </c>
      <c r="H21" s="235">
        <v>259.87</v>
      </c>
      <c r="I21" s="71">
        <v>296.17</v>
      </c>
      <c r="J21" s="229">
        <v>264.75</v>
      </c>
      <c r="K21" s="72">
        <v>1.89</v>
      </c>
      <c r="L21" s="236">
        <v>74.91</v>
      </c>
      <c r="M21" s="180">
        <v>64.03</v>
      </c>
      <c r="N21" s="180">
        <v>73.34</v>
      </c>
      <c r="O21" s="54">
        <f t="shared" si="0"/>
        <v>1538.5700000000002</v>
      </c>
      <c r="P21" s="207">
        <f>(O21-O22)/O22</f>
        <v>-0.13392701338031729</v>
      </c>
      <c r="Q21" s="208">
        <f>O21/$O$84</f>
        <v>3.9119809995959806E-2</v>
      </c>
      <c r="R21" s="196">
        <f>O21-O22</f>
        <v>-237.91999999999985</v>
      </c>
      <c r="S21" s="197"/>
      <c r="T21" s="209"/>
    </row>
    <row r="22" spans="1:112" s="205" customFormat="1" ht="21.75" thickBot="1" x14ac:dyDescent="0.4">
      <c r="A22" s="31" t="s">
        <v>16</v>
      </c>
      <c r="B22" s="220">
        <v>353.9</v>
      </c>
      <c r="C22" s="215">
        <v>60.46</v>
      </c>
      <c r="D22" s="73">
        <v>55.34</v>
      </c>
      <c r="E22" s="237">
        <v>5.12</v>
      </c>
      <c r="F22" s="73">
        <v>49.11</v>
      </c>
      <c r="G22" s="216">
        <v>712.94</v>
      </c>
      <c r="H22" s="199">
        <v>385.92</v>
      </c>
      <c r="I22" s="238">
        <v>327.02</v>
      </c>
      <c r="J22" s="239">
        <v>291.02999999999997</v>
      </c>
      <c r="K22" s="73">
        <v>4.1900000000000004</v>
      </c>
      <c r="L22" s="199">
        <v>71.319999999999993</v>
      </c>
      <c r="M22" s="187">
        <v>173.11</v>
      </c>
      <c r="N22" s="73">
        <v>60.43</v>
      </c>
      <c r="O22" s="145">
        <f t="shared" si="0"/>
        <v>1776.49</v>
      </c>
      <c r="P22" s="200"/>
      <c r="Q22" s="201"/>
      <c r="R22" s="202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4"/>
    </row>
    <row r="23" spans="1:112" s="242" customFormat="1" ht="21.75" thickBot="1" x14ac:dyDescent="0.4">
      <c r="A23" s="25" t="s">
        <v>54</v>
      </c>
      <c r="B23" s="43">
        <v>847.49</v>
      </c>
      <c r="C23" s="52">
        <v>138.27000000000001</v>
      </c>
      <c r="D23" s="43">
        <v>124.82</v>
      </c>
      <c r="E23" s="43">
        <v>13.45</v>
      </c>
      <c r="F23" s="240">
        <v>94.52</v>
      </c>
      <c r="G23" s="214">
        <v>1147.42</v>
      </c>
      <c r="H23" s="43">
        <v>596.49</v>
      </c>
      <c r="I23" s="226">
        <v>550.92999999999995</v>
      </c>
      <c r="J23" s="95">
        <v>734.39</v>
      </c>
      <c r="K23" s="43">
        <v>21.92</v>
      </c>
      <c r="L23" s="43">
        <v>166.51</v>
      </c>
      <c r="M23" s="43">
        <v>62.69</v>
      </c>
      <c r="N23" s="43">
        <v>88.98</v>
      </c>
      <c r="O23" s="54">
        <f t="shared" si="0"/>
        <v>3302.1899999999996</v>
      </c>
      <c r="P23" s="207">
        <f>(O23-O24)/O24</f>
        <v>-5.2967122470518199E-2</v>
      </c>
      <c r="Q23" s="208">
        <f>O23/$O$84</f>
        <v>8.3961760186769846E-2</v>
      </c>
      <c r="R23" s="196">
        <f>O23-O24</f>
        <v>-184.69000000000051</v>
      </c>
      <c r="S23" s="241"/>
      <c r="T23" s="209"/>
    </row>
    <row r="24" spans="1:112" s="205" customFormat="1" ht="21.75" thickBot="1" x14ac:dyDescent="0.4">
      <c r="A24" s="31" t="s">
        <v>16</v>
      </c>
      <c r="B24" s="243">
        <v>598.65</v>
      </c>
      <c r="C24" s="50">
        <v>147.65</v>
      </c>
      <c r="D24" s="45">
        <v>121.45</v>
      </c>
      <c r="E24" s="45">
        <v>26.2</v>
      </c>
      <c r="F24" s="45">
        <v>92.64</v>
      </c>
      <c r="G24" s="216">
        <v>1477.84</v>
      </c>
      <c r="H24" s="45">
        <v>817.47</v>
      </c>
      <c r="I24" s="116">
        <v>660.37</v>
      </c>
      <c r="J24" s="58">
        <v>771.92</v>
      </c>
      <c r="K24" s="45">
        <v>21.85</v>
      </c>
      <c r="L24" s="45">
        <v>150.46</v>
      </c>
      <c r="M24" s="45">
        <v>135.57</v>
      </c>
      <c r="N24" s="45">
        <v>90.3</v>
      </c>
      <c r="O24" s="21">
        <f t="shared" si="0"/>
        <v>3486.88</v>
      </c>
      <c r="P24" s="200"/>
      <c r="Q24" s="201"/>
      <c r="R24" s="202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4"/>
    </row>
    <row r="25" spans="1:112" s="57" customFormat="1" ht="21.75" thickBot="1" x14ac:dyDescent="0.4">
      <c r="A25" s="25" t="s">
        <v>55</v>
      </c>
      <c r="B25" s="47">
        <v>328.22</v>
      </c>
      <c r="C25" s="53">
        <v>41.98</v>
      </c>
      <c r="D25" s="47">
        <v>38.869999999999997</v>
      </c>
      <c r="E25" s="47">
        <v>3.11</v>
      </c>
      <c r="F25" s="47">
        <v>20.98</v>
      </c>
      <c r="G25" s="214">
        <v>651.53</v>
      </c>
      <c r="H25" s="47">
        <v>313.17</v>
      </c>
      <c r="I25" s="217">
        <v>338.36</v>
      </c>
      <c r="J25" s="54">
        <v>336.45</v>
      </c>
      <c r="K25" s="47">
        <v>0.09</v>
      </c>
      <c r="L25" s="47">
        <v>32.630000000000003</v>
      </c>
      <c r="M25" s="47">
        <v>26.94</v>
      </c>
      <c r="N25" s="47">
        <v>295.65999999999997</v>
      </c>
      <c r="O25" s="54">
        <f t="shared" si="0"/>
        <v>1734.48</v>
      </c>
      <c r="P25" s="207">
        <f>(O25-O26)/O26</f>
        <v>-8.2591517113343213E-2</v>
      </c>
      <c r="Q25" s="208">
        <f>O25/$O$84</f>
        <v>4.4101034104260681E-2</v>
      </c>
      <c r="R25" s="196">
        <f>O25-O26</f>
        <v>-156.15000000000009</v>
      </c>
      <c r="S25" s="197"/>
      <c r="T25" s="209"/>
    </row>
    <row r="26" spans="1:112" s="205" customFormat="1" ht="21.75" thickBot="1" x14ac:dyDescent="0.4">
      <c r="A26" s="31" t="s">
        <v>16</v>
      </c>
      <c r="B26" s="243">
        <v>210.4</v>
      </c>
      <c r="C26" s="50">
        <v>48.49</v>
      </c>
      <c r="D26" s="45">
        <v>47.17</v>
      </c>
      <c r="E26" s="45">
        <v>1.32</v>
      </c>
      <c r="F26" s="45">
        <v>25.87</v>
      </c>
      <c r="G26" s="216">
        <v>833.55</v>
      </c>
      <c r="H26" s="45">
        <v>423.63</v>
      </c>
      <c r="I26" s="116">
        <v>409.92</v>
      </c>
      <c r="J26" s="58">
        <v>411.4</v>
      </c>
      <c r="K26" s="45">
        <v>0.08</v>
      </c>
      <c r="L26" s="45">
        <v>36.43</v>
      </c>
      <c r="M26" s="45">
        <v>24.76</v>
      </c>
      <c r="N26" s="45">
        <v>299.64999999999998</v>
      </c>
      <c r="O26" s="21">
        <f t="shared" si="0"/>
        <v>1890.63</v>
      </c>
      <c r="P26" s="200"/>
      <c r="Q26" s="201"/>
      <c r="R26" s="202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4"/>
    </row>
    <row r="27" spans="1:112" s="242" customFormat="1" ht="21.75" thickBot="1" x14ac:dyDescent="0.4">
      <c r="A27" s="25" t="s">
        <v>53</v>
      </c>
      <c r="B27" s="230">
        <v>5.17</v>
      </c>
      <c r="C27" s="53">
        <v>0</v>
      </c>
      <c r="D27" s="47">
        <v>0</v>
      </c>
      <c r="E27" s="47">
        <v>0</v>
      </c>
      <c r="F27" s="47">
        <v>0.12</v>
      </c>
      <c r="G27" s="214">
        <v>49.33</v>
      </c>
      <c r="H27" s="47">
        <v>26.5</v>
      </c>
      <c r="I27" s="217">
        <v>22.83</v>
      </c>
      <c r="J27" s="95">
        <v>35.76</v>
      </c>
      <c r="K27" s="47">
        <v>0</v>
      </c>
      <c r="L27" s="47">
        <v>0.17</v>
      </c>
      <c r="M27" s="47">
        <v>5.0199999999999996</v>
      </c>
      <c r="N27" s="47">
        <v>1.86</v>
      </c>
      <c r="O27" s="54">
        <f t="shared" si="0"/>
        <v>97.429999999999993</v>
      </c>
      <c r="P27" s="207">
        <f>(O27-O28)/O28</f>
        <v>0.18744667885435706</v>
      </c>
      <c r="Q27" s="208">
        <f>O27/$O$84</f>
        <v>2.477263360072251E-3</v>
      </c>
      <c r="R27" s="196">
        <f>O27-O28</f>
        <v>15.379999999999995</v>
      </c>
      <c r="S27" s="241"/>
      <c r="T27" s="209"/>
    </row>
    <row r="28" spans="1:112" s="205" customFormat="1" ht="21.75" thickBot="1" x14ac:dyDescent="0.4">
      <c r="A28" s="31" t="s">
        <v>16</v>
      </c>
      <c r="B28" s="222">
        <v>6.17</v>
      </c>
      <c r="C28" s="50">
        <v>0</v>
      </c>
      <c r="D28" s="45">
        <v>0</v>
      </c>
      <c r="E28" s="45">
        <v>0</v>
      </c>
      <c r="F28" s="45">
        <v>0.88</v>
      </c>
      <c r="G28" s="216">
        <v>48.4</v>
      </c>
      <c r="H28" s="45">
        <v>25.63</v>
      </c>
      <c r="I28" s="116">
        <v>22.77</v>
      </c>
      <c r="J28" s="58">
        <v>18.82</v>
      </c>
      <c r="K28" s="45">
        <v>0</v>
      </c>
      <c r="L28" s="45">
        <v>0</v>
      </c>
      <c r="M28" s="45">
        <v>5.64</v>
      </c>
      <c r="N28" s="45">
        <v>2.14</v>
      </c>
      <c r="O28" s="21">
        <f t="shared" si="0"/>
        <v>82.05</v>
      </c>
      <c r="P28" s="200"/>
      <c r="Q28" s="201"/>
      <c r="R28" s="202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4"/>
    </row>
    <row r="29" spans="1:112" s="57" customFormat="1" ht="21.75" thickBot="1" x14ac:dyDescent="0.4">
      <c r="A29" s="25" t="s">
        <v>66</v>
      </c>
      <c r="B29" s="47">
        <v>37.770000000000003</v>
      </c>
      <c r="C29" s="53">
        <v>7.09</v>
      </c>
      <c r="D29" s="47">
        <v>7.09</v>
      </c>
      <c r="E29" s="47">
        <v>0</v>
      </c>
      <c r="F29" s="47">
        <v>6.42</v>
      </c>
      <c r="G29" s="214">
        <v>152.9</v>
      </c>
      <c r="H29" s="47">
        <v>84.65</v>
      </c>
      <c r="I29" s="217">
        <v>68.25</v>
      </c>
      <c r="J29" s="95">
        <v>82.18</v>
      </c>
      <c r="K29" s="47">
        <v>0</v>
      </c>
      <c r="L29" s="47">
        <v>5.43</v>
      </c>
      <c r="M29" s="47">
        <v>5.94</v>
      </c>
      <c r="N29" s="47">
        <v>21.82</v>
      </c>
      <c r="O29" s="54">
        <f t="shared" si="0"/>
        <v>319.55</v>
      </c>
      <c r="P29" s="207">
        <f>(O29-O30)/O30</f>
        <v>-0.13881851991591654</v>
      </c>
      <c r="Q29" s="208">
        <f>O29/$O$84</f>
        <v>8.1249051289242306E-3</v>
      </c>
      <c r="R29" s="196">
        <f>O29-O30</f>
        <v>-51.509999999999991</v>
      </c>
      <c r="S29" s="197"/>
      <c r="T29" s="209"/>
    </row>
    <row r="30" spans="1:112" s="205" customFormat="1" ht="21.75" thickBot="1" x14ac:dyDescent="0.4">
      <c r="A30" s="31" t="s">
        <v>16</v>
      </c>
      <c r="B30" s="244">
        <v>29.33</v>
      </c>
      <c r="C30" s="243">
        <v>9.8000000000000007</v>
      </c>
      <c r="D30" s="45">
        <v>9.8000000000000007</v>
      </c>
      <c r="E30" s="45">
        <v>0</v>
      </c>
      <c r="F30" s="45">
        <v>7.95</v>
      </c>
      <c r="G30" s="216">
        <v>208.84</v>
      </c>
      <c r="H30" s="45">
        <v>124.27</v>
      </c>
      <c r="I30" s="116">
        <v>84.57</v>
      </c>
      <c r="J30" s="58">
        <v>86.95</v>
      </c>
      <c r="K30" s="45">
        <v>0</v>
      </c>
      <c r="L30" s="45">
        <v>4.3099999999999996</v>
      </c>
      <c r="M30" s="45">
        <v>6.55</v>
      </c>
      <c r="N30" s="45">
        <v>17.329999999999998</v>
      </c>
      <c r="O30" s="21">
        <f t="shared" si="0"/>
        <v>371.06</v>
      </c>
      <c r="P30" s="200"/>
      <c r="Q30" s="201"/>
      <c r="R30" s="202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4"/>
    </row>
    <row r="31" spans="1:112" s="57" customFormat="1" ht="21.75" thickBot="1" x14ac:dyDescent="0.4">
      <c r="A31" s="25" t="s">
        <v>25</v>
      </c>
      <c r="B31" s="47">
        <v>30.37</v>
      </c>
      <c r="C31" s="52">
        <v>5.13</v>
      </c>
      <c r="D31" s="47">
        <v>5.13</v>
      </c>
      <c r="E31" s="47">
        <v>0</v>
      </c>
      <c r="F31" s="47">
        <v>1.19</v>
      </c>
      <c r="G31" s="214">
        <v>158.84</v>
      </c>
      <c r="H31" s="47">
        <v>40.86</v>
      </c>
      <c r="I31" s="217">
        <v>117.98</v>
      </c>
      <c r="J31" s="95">
        <v>13.26</v>
      </c>
      <c r="K31" s="47">
        <v>0</v>
      </c>
      <c r="L31" s="47">
        <v>3.56</v>
      </c>
      <c r="M31" s="47">
        <v>0.95</v>
      </c>
      <c r="N31" s="47">
        <v>0.48</v>
      </c>
      <c r="O31" s="54">
        <f t="shared" si="0"/>
        <v>213.77999999999997</v>
      </c>
      <c r="P31" s="207">
        <f>(O31-O32)/O32</f>
        <v>-0.19549919090806472</v>
      </c>
      <c r="Q31" s="208">
        <f>O31/$O$84</f>
        <v>5.4355882286384665E-3</v>
      </c>
      <c r="R31" s="196">
        <f>O31-O32</f>
        <v>-51.950000000000045</v>
      </c>
      <c r="S31" s="197"/>
      <c r="T31" s="209"/>
    </row>
    <row r="32" spans="1:112" s="205" customFormat="1" ht="21.75" thickBot="1" x14ac:dyDescent="0.4">
      <c r="A32" s="31" t="s">
        <v>16</v>
      </c>
      <c r="B32" s="243">
        <v>23.54</v>
      </c>
      <c r="C32" s="50">
        <v>3.44</v>
      </c>
      <c r="D32" s="45">
        <v>3.44</v>
      </c>
      <c r="E32" s="45">
        <v>0</v>
      </c>
      <c r="F32" s="45">
        <v>0.76</v>
      </c>
      <c r="G32" s="20">
        <v>221.22</v>
      </c>
      <c r="H32" s="45">
        <v>67.89</v>
      </c>
      <c r="I32" s="116">
        <v>153.33000000000001</v>
      </c>
      <c r="J32" s="243">
        <v>11.6</v>
      </c>
      <c r="K32" s="45">
        <v>0</v>
      </c>
      <c r="L32" s="45">
        <v>3.17</v>
      </c>
      <c r="M32" s="45">
        <v>1.32</v>
      </c>
      <c r="N32" s="45">
        <v>0.68</v>
      </c>
      <c r="O32" s="21">
        <f t="shared" si="0"/>
        <v>265.73</v>
      </c>
      <c r="P32" s="200"/>
      <c r="Q32" s="201"/>
      <c r="R32" s="202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4"/>
    </row>
    <row r="33" spans="1:112" s="57" customFormat="1" ht="21.75" thickBot="1" x14ac:dyDescent="0.4">
      <c r="A33" s="25" t="s">
        <v>56</v>
      </c>
      <c r="B33" s="83">
        <v>464.81</v>
      </c>
      <c r="C33" s="119">
        <v>55.21</v>
      </c>
      <c r="D33" s="245">
        <v>27.4</v>
      </c>
      <c r="E33" s="83">
        <v>27.81</v>
      </c>
      <c r="F33" s="245">
        <v>63.15</v>
      </c>
      <c r="G33" s="103">
        <v>966.71</v>
      </c>
      <c r="H33" s="245">
        <v>311.79000000000002</v>
      </c>
      <c r="I33" s="245">
        <v>654.91999999999996</v>
      </c>
      <c r="J33" s="245">
        <v>981.47</v>
      </c>
      <c r="K33" s="245">
        <v>7.24</v>
      </c>
      <c r="L33" s="245">
        <v>34.19</v>
      </c>
      <c r="M33" s="245">
        <v>48.6</v>
      </c>
      <c r="N33" s="245">
        <v>140.75</v>
      </c>
      <c r="O33" s="54">
        <f t="shared" si="0"/>
        <v>2762.13</v>
      </c>
      <c r="P33" s="207">
        <f>(O33-O34)/O34</f>
        <v>-0.1111894120032047</v>
      </c>
      <c r="Q33" s="208">
        <f>O33/$O$84</f>
        <v>7.0230149284166751E-2</v>
      </c>
      <c r="R33" s="196">
        <f>O33-O34</f>
        <v>-345.53999999999905</v>
      </c>
      <c r="S33" s="197"/>
      <c r="T33" s="209"/>
    </row>
    <row r="34" spans="1:112" s="205" customFormat="1" ht="21.75" thickBot="1" x14ac:dyDescent="0.4">
      <c r="A34" s="31" t="s">
        <v>16</v>
      </c>
      <c r="B34" s="33">
        <v>362.6</v>
      </c>
      <c r="C34" s="34">
        <v>67.34</v>
      </c>
      <c r="D34" s="34">
        <v>40.880000000000003</v>
      </c>
      <c r="E34" s="34">
        <v>26.46</v>
      </c>
      <c r="F34" s="246">
        <v>69.64</v>
      </c>
      <c r="G34" s="247">
        <v>1359.33</v>
      </c>
      <c r="H34" s="34">
        <v>498.26</v>
      </c>
      <c r="I34" s="246">
        <v>861.07</v>
      </c>
      <c r="J34" s="34">
        <v>1039.57</v>
      </c>
      <c r="K34" s="86">
        <v>30.23</v>
      </c>
      <c r="L34" s="248">
        <v>36.159999999999997</v>
      </c>
      <c r="M34" s="248">
        <v>28.39</v>
      </c>
      <c r="N34" s="248">
        <v>114.41000000000001</v>
      </c>
      <c r="O34" s="82">
        <f t="shared" si="0"/>
        <v>3107.6699999999992</v>
      </c>
      <c r="P34" s="200"/>
      <c r="Q34" s="201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4"/>
    </row>
    <row r="35" spans="1:112" s="57" customFormat="1" ht="21.75" thickBot="1" x14ac:dyDescent="0.4">
      <c r="A35" s="25" t="s">
        <v>28</v>
      </c>
      <c r="B35" s="54">
        <v>1373.35</v>
      </c>
      <c r="C35" s="213">
        <v>187.75</v>
      </c>
      <c r="D35" s="54">
        <v>91.49</v>
      </c>
      <c r="E35" s="54">
        <v>96.26</v>
      </c>
      <c r="F35" s="54">
        <v>137.59</v>
      </c>
      <c r="G35" s="214">
        <v>1719.48</v>
      </c>
      <c r="H35" s="43">
        <v>534.16999999999996</v>
      </c>
      <c r="I35" s="54">
        <v>1185.31</v>
      </c>
      <c r="J35" s="95">
        <v>3274.03</v>
      </c>
      <c r="K35" s="54">
        <v>35.340000000000003</v>
      </c>
      <c r="L35" s="54">
        <v>167.2</v>
      </c>
      <c r="M35" s="54">
        <v>276.7</v>
      </c>
      <c r="N35" s="54">
        <v>345.22999999999996</v>
      </c>
      <c r="O35" s="54">
        <f t="shared" si="0"/>
        <v>7516.67</v>
      </c>
      <c r="P35" s="207">
        <f>(O35-O36)/O36</f>
        <v>5.2937765102062787E-2</v>
      </c>
      <c r="Q35" s="208">
        <f>O35/$O$84</f>
        <v>0.19111948250799843</v>
      </c>
      <c r="R35" s="196">
        <f>O35-O36</f>
        <v>377.91000000000167</v>
      </c>
      <c r="S35" s="197"/>
      <c r="T35" s="209"/>
    </row>
    <row r="36" spans="1:112" s="205" customFormat="1" ht="21.75" thickBot="1" x14ac:dyDescent="0.4">
      <c r="A36" s="31" t="s">
        <v>16</v>
      </c>
      <c r="B36" s="243">
        <v>992.87</v>
      </c>
      <c r="C36" s="50">
        <v>207.2</v>
      </c>
      <c r="D36" s="45">
        <v>123.67</v>
      </c>
      <c r="E36" s="45">
        <v>83.53</v>
      </c>
      <c r="F36" s="45">
        <v>129</v>
      </c>
      <c r="G36" s="216">
        <v>2057.4499999999998</v>
      </c>
      <c r="H36" s="45">
        <v>706.34</v>
      </c>
      <c r="I36" s="116">
        <v>1351.11</v>
      </c>
      <c r="J36" s="58">
        <v>2989.43</v>
      </c>
      <c r="K36" s="45">
        <v>58.97</v>
      </c>
      <c r="L36" s="45">
        <v>162.78</v>
      </c>
      <c r="M36" s="45">
        <v>136.78</v>
      </c>
      <c r="N36" s="45">
        <v>404.28</v>
      </c>
      <c r="O36" s="21">
        <f t="shared" si="0"/>
        <v>7138.7599999999984</v>
      </c>
      <c r="P36" s="200"/>
      <c r="Q36" s="201"/>
      <c r="R36" s="202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03"/>
      <c r="CZ36" s="203"/>
      <c r="DA36" s="203"/>
      <c r="DB36" s="203"/>
      <c r="DC36" s="203"/>
      <c r="DD36" s="203"/>
      <c r="DE36" s="203"/>
      <c r="DF36" s="203"/>
      <c r="DG36" s="203"/>
      <c r="DH36" s="204"/>
    </row>
    <row r="37" spans="1:112" s="57" customFormat="1" ht="21.75" thickBot="1" x14ac:dyDescent="0.4">
      <c r="A37" s="25" t="s">
        <v>30</v>
      </c>
      <c r="B37" s="47">
        <v>665.87</v>
      </c>
      <c r="C37" s="225">
        <v>88.37</v>
      </c>
      <c r="D37" s="47">
        <v>53.16</v>
      </c>
      <c r="E37" s="47">
        <v>35.21</v>
      </c>
      <c r="F37" s="47">
        <v>57.39</v>
      </c>
      <c r="G37" s="214">
        <v>705.66</v>
      </c>
      <c r="H37" s="47">
        <v>199.74</v>
      </c>
      <c r="I37" s="217">
        <v>505.92</v>
      </c>
      <c r="J37" s="54">
        <v>1058.47</v>
      </c>
      <c r="K37" s="47">
        <v>29.95</v>
      </c>
      <c r="L37" s="47">
        <v>33.28</v>
      </c>
      <c r="M37" s="47">
        <v>48.85</v>
      </c>
      <c r="N37" s="47">
        <v>134.53</v>
      </c>
      <c r="O37" s="54">
        <f t="shared" si="0"/>
        <v>2822.3700000000003</v>
      </c>
      <c r="P37" s="207">
        <f>(O37-O38)/O38</f>
        <v>-0.17141187937432462</v>
      </c>
      <c r="Q37" s="208">
        <f>O37/$O$84</f>
        <v>7.1761816581824081E-2</v>
      </c>
      <c r="R37" s="196">
        <f>O37-O38</f>
        <v>-583.86999999999944</v>
      </c>
      <c r="S37" s="197"/>
      <c r="T37" s="209"/>
    </row>
    <row r="38" spans="1:112" s="205" customFormat="1" ht="21.75" thickBot="1" x14ac:dyDescent="0.4">
      <c r="A38" s="31" t="s">
        <v>16</v>
      </c>
      <c r="B38" s="243">
        <v>470.27</v>
      </c>
      <c r="C38" s="50">
        <v>93.69</v>
      </c>
      <c r="D38" s="45">
        <v>60.3</v>
      </c>
      <c r="E38" s="45">
        <v>33.39</v>
      </c>
      <c r="F38" s="45">
        <v>65.58</v>
      </c>
      <c r="G38" s="216">
        <v>981.56</v>
      </c>
      <c r="H38" s="45">
        <v>309.61</v>
      </c>
      <c r="I38" s="116">
        <v>671.95</v>
      </c>
      <c r="J38" s="249">
        <v>958.32</v>
      </c>
      <c r="K38" s="45">
        <v>15.66</v>
      </c>
      <c r="L38" s="45">
        <v>34.799999999999997</v>
      </c>
      <c r="M38" s="45">
        <v>48.89</v>
      </c>
      <c r="N38" s="45">
        <v>737.47</v>
      </c>
      <c r="O38" s="21">
        <f t="shared" si="0"/>
        <v>3406.24</v>
      </c>
      <c r="P38" s="200"/>
      <c r="Q38" s="201"/>
      <c r="R38" s="202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  <c r="DG38" s="203"/>
      <c r="DH38" s="204"/>
    </row>
    <row r="39" spans="1:112" s="57" customFormat="1" ht="21.75" thickBot="1" x14ac:dyDescent="0.4">
      <c r="A39" s="25" t="s">
        <v>57</v>
      </c>
      <c r="B39" s="47">
        <v>2.0099999999999998</v>
      </c>
      <c r="C39" s="225">
        <v>0.08</v>
      </c>
      <c r="D39" s="47">
        <v>0.08</v>
      </c>
      <c r="E39" s="47">
        <v>0</v>
      </c>
      <c r="F39" s="47">
        <v>0.12</v>
      </c>
      <c r="G39" s="214">
        <v>17.22</v>
      </c>
      <c r="H39" s="47">
        <v>11.74</v>
      </c>
      <c r="I39" s="217">
        <v>5.48</v>
      </c>
      <c r="J39" s="95">
        <v>0.28000000000000003</v>
      </c>
      <c r="K39" s="47">
        <v>0</v>
      </c>
      <c r="L39" s="47">
        <v>14.05</v>
      </c>
      <c r="M39" s="47">
        <v>0.04</v>
      </c>
      <c r="N39" s="47">
        <v>1.79</v>
      </c>
      <c r="O39" s="54">
        <f t="shared" si="0"/>
        <v>35.590000000000003</v>
      </c>
      <c r="P39" s="250">
        <f>(O39-O40)/O40</f>
        <v>0.42989152269987957</v>
      </c>
      <c r="Q39" s="208">
        <f>O39/$O$84</f>
        <v>9.0491432808140638E-4</v>
      </c>
      <c r="R39" s="196">
        <f>O39-O40</f>
        <v>10.700000000000003</v>
      </c>
      <c r="S39" s="197"/>
      <c r="T39" s="209"/>
    </row>
    <row r="40" spans="1:112" s="205" customFormat="1" ht="21.75" thickBot="1" x14ac:dyDescent="0.4">
      <c r="A40" s="31" t="s">
        <v>16</v>
      </c>
      <c r="B40" s="222">
        <v>0.73</v>
      </c>
      <c r="C40" s="50">
        <v>-0.01</v>
      </c>
      <c r="D40" s="45">
        <v>-0.01</v>
      </c>
      <c r="E40" s="45">
        <v>0</v>
      </c>
      <c r="F40" s="45">
        <v>0.13</v>
      </c>
      <c r="G40" s="216">
        <v>10.66</v>
      </c>
      <c r="H40" s="45">
        <v>0.06</v>
      </c>
      <c r="I40" s="116">
        <v>10.6</v>
      </c>
      <c r="J40" s="60">
        <v>0.05</v>
      </c>
      <c r="K40" s="45">
        <v>0</v>
      </c>
      <c r="L40" s="45">
        <v>12.06</v>
      </c>
      <c r="M40" s="45">
        <v>0.04</v>
      </c>
      <c r="N40" s="45">
        <v>1.23</v>
      </c>
      <c r="O40" s="21">
        <f t="shared" si="0"/>
        <v>24.89</v>
      </c>
      <c r="P40" s="200"/>
      <c r="Q40" s="201"/>
      <c r="R40" s="202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203"/>
      <c r="DG40" s="203"/>
      <c r="DH40" s="204"/>
    </row>
    <row r="41" spans="1:112" s="57" customFormat="1" ht="21.75" thickBot="1" x14ac:dyDescent="0.4">
      <c r="A41" s="25" t="s">
        <v>18</v>
      </c>
      <c r="B41" s="251">
        <v>408.44</v>
      </c>
      <c r="C41" s="225">
        <v>36.409999999999997</v>
      </c>
      <c r="D41" s="47">
        <v>35.049999999999997</v>
      </c>
      <c r="E41" s="47">
        <v>1.36</v>
      </c>
      <c r="F41" s="47">
        <v>33.61</v>
      </c>
      <c r="G41" s="214">
        <v>606.79</v>
      </c>
      <c r="H41" s="47">
        <v>209.62</v>
      </c>
      <c r="I41" s="217">
        <v>397.17</v>
      </c>
      <c r="J41" s="100">
        <v>418.09</v>
      </c>
      <c r="K41" s="47">
        <v>15.3</v>
      </c>
      <c r="L41" s="47">
        <v>13.73</v>
      </c>
      <c r="M41" s="47">
        <v>12.91</v>
      </c>
      <c r="N41" s="47">
        <v>306.61</v>
      </c>
      <c r="O41" s="54">
        <f t="shared" si="0"/>
        <v>1851.8899999999999</v>
      </c>
      <c r="P41" s="252">
        <f>(O41-O42)/O42</f>
        <v>-6.054088056695562E-2</v>
      </c>
      <c r="Q41" s="253">
        <f>O41/$O$84</f>
        <v>4.7086310621822856E-2</v>
      </c>
      <c r="R41" s="56">
        <f>O41-O42</f>
        <v>-119.33999999999992</v>
      </c>
      <c r="S41" s="197"/>
    </row>
    <row r="42" spans="1:112" s="205" customFormat="1" ht="21.75" thickBot="1" x14ac:dyDescent="0.4">
      <c r="A42" s="31" t="s">
        <v>16</v>
      </c>
      <c r="B42" s="243">
        <v>279.92</v>
      </c>
      <c r="C42" s="50">
        <v>61.45</v>
      </c>
      <c r="D42" s="45">
        <v>51.2</v>
      </c>
      <c r="E42" s="45">
        <v>10.25</v>
      </c>
      <c r="F42" s="45">
        <v>35.51</v>
      </c>
      <c r="G42" s="216">
        <v>850.66</v>
      </c>
      <c r="H42" s="45">
        <v>355.48</v>
      </c>
      <c r="I42" s="50">
        <v>495.18</v>
      </c>
      <c r="J42" s="50">
        <v>534.19000000000005</v>
      </c>
      <c r="K42" s="254">
        <v>6.37</v>
      </c>
      <c r="L42" s="45">
        <v>13.56</v>
      </c>
      <c r="M42" s="45">
        <v>21.37</v>
      </c>
      <c r="N42" s="45">
        <v>168.2</v>
      </c>
      <c r="O42" s="21">
        <f t="shared" si="0"/>
        <v>1971.2299999999998</v>
      </c>
      <c r="P42" s="200"/>
      <c r="Q42" s="201"/>
      <c r="R42" s="202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  <c r="CU42" s="203"/>
      <c r="CV42" s="203"/>
      <c r="CW42" s="203"/>
      <c r="CX42" s="203"/>
      <c r="CY42" s="203"/>
      <c r="CZ42" s="203"/>
      <c r="DA42" s="203"/>
      <c r="DB42" s="203"/>
      <c r="DC42" s="203"/>
      <c r="DD42" s="203"/>
      <c r="DE42" s="203"/>
      <c r="DF42" s="203"/>
      <c r="DG42" s="203"/>
      <c r="DH42" s="204"/>
    </row>
    <row r="43" spans="1:112" s="261" customFormat="1" ht="21.75" thickBot="1" x14ac:dyDescent="0.4">
      <c r="A43" s="25" t="s">
        <v>65</v>
      </c>
      <c r="B43" s="53">
        <v>107.79</v>
      </c>
      <c r="C43" s="255">
        <v>10.23</v>
      </c>
      <c r="D43" s="256">
        <v>10.23</v>
      </c>
      <c r="E43" s="256">
        <v>0</v>
      </c>
      <c r="F43" s="256">
        <v>13.18</v>
      </c>
      <c r="G43" s="214">
        <v>345.33</v>
      </c>
      <c r="H43" s="256">
        <v>200.31</v>
      </c>
      <c r="I43" s="257">
        <v>145.02000000000001</v>
      </c>
      <c r="J43" s="53">
        <v>87.12</v>
      </c>
      <c r="K43" s="256">
        <v>0</v>
      </c>
      <c r="L43" s="256">
        <v>2.72</v>
      </c>
      <c r="M43" s="256">
        <v>15.04</v>
      </c>
      <c r="N43" s="256">
        <v>3.62</v>
      </c>
      <c r="O43" s="54">
        <f t="shared" si="0"/>
        <v>585.03</v>
      </c>
      <c r="P43" s="258">
        <f>(O43-O44)/O44</f>
        <v>-0.18499066618372303</v>
      </c>
      <c r="Q43" s="259">
        <f>O43/$O$84</f>
        <v>1.487502189821481E-2</v>
      </c>
      <c r="R43" s="260">
        <f>O43-O44</f>
        <v>-132.79000000000008</v>
      </c>
    </row>
    <row r="44" spans="1:112" s="203" customFormat="1" ht="21.75" thickBot="1" x14ac:dyDescent="0.4">
      <c r="A44" s="31" t="s">
        <v>16</v>
      </c>
      <c r="B44" s="262">
        <v>95.71</v>
      </c>
      <c r="C44" s="50">
        <v>14.16</v>
      </c>
      <c r="D44" s="263">
        <v>14.16</v>
      </c>
      <c r="E44" s="116">
        <v>0</v>
      </c>
      <c r="F44" s="116">
        <v>18.79</v>
      </c>
      <c r="G44" s="145">
        <v>464.06</v>
      </c>
      <c r="H44" s="263">
        <v>277.44</v>
      </c>
      <c r="I44" s="116">
        <v>186.62</v>
      </c>
      <c r="J44" s="116">
        <v>100.14</v>
      </c>
      <c r="K44" s="116">
        <v>0</v>
      </c>
      <c r="L44" s="116">
        <v>3.75</v>
      </c>
      <c r="M44" s="116">
        <v>14.63</v>
      </c>
      <c r="N44" s="45">
        <v>6.58</v>
      </c>
      <c r="O44" s="21">
        <f t="shared" si="0"/>
        <v>717.82</v>
      </c>
      <c r="P44" s="264"/>
      <c r="Q44" s="265"/>
      <c r="R44" s="202"/>
    </row>
    <row r="45" spans="1:112" s="261" customFormat="1" ht="21.75" thickBot="1" x14ac:dyDescent="0.4">
      <c r="A45" s="25" t="s">
        <v>24</v>
      </c>
      <c r="B45" s="266">
        <v>329.07</v>
      </c>
      <c r="C45" s="53">
        <v>9.41</v>
      </c>
      <c r="D45" s="256">
        <v>9.41</v>
      </c>
      <c r="E45" s="256">
        <v>0</v>
      </c>
      <c r="F45" s="256">
        <v>9.06</v>
      </c>
      <c r="G45" s="214">
        <v>210.35</v>
      </c>
      <c r="H45" s="256">
        <v>115.25</v>
      </c>
      <c r="I45" s="257">
        <v>95.1</v>
      </c>
      <c r="J45" s="52">
        <v>273.38</v>
      </c>
      <c r="K45" s="256">
        <v>0.03</v>
      </c>
      <c r="L45" s="256">
        <v>7.5</v>
      </c>
      <c r="M45" s="256">
        <v>105.03</v>
      </c>
      <c r="N45" s="256">
        <v>261.33000000000004</v>
      </c>
      <c r="O45" s="54">
        <f t="shared" si="0"/>
        <v>1205.1599999999999</v>
      </c>
      <c r="P45" s="258">
        <f>(O45-O46)/O46</f>
        <v>-5.647850935567237E-2</v>
      </c>
      <c r="Q45" s="259">
        <f>O45/$O$84</f>
        <v>3.0642499343371384E-2</v>
      </c>
      <c r="R45" s="260">
        <f>O45-O46</f>
        <v>-72.140000000000327</v>
      </c>
    </row>
    <row r="46" spans="1:112" s="203" customFormat="1" ht="21.75" thickBot="1" x14ac:dyDescent="0.4">
      <c r="A46" s="31" t="s">
        <v>16</v>
      </c>
      <c r="B46" s="262">
        <v>309.63</v>
      </c>
      <c r="C46" s="116">
        <v>8.24</v>
      </c>
      <c r="D46" s="116">
        <v>8.24</v>
      </c>
      <c r="E46" s="50">
        <v>0</v>
      </c>
      <c r="F46" s="263">
        <v>8.7200000000000006</v>
      </c>
      <c r="G46" s="188">
        <v>212.72</v>
      </c>
      <c r="H46" s="116">
        <v>138.22999999999999</v>
      </c>
      <c r="I46" s="50">
        <v>74.489999999999995</v>
      </c>
      <c r="J46" s="267">
        <v>176.43</v>
      </c>
      <c r="K46" s="116">
        <v>0</v>
      </c>
      <c r="L46" s="50">
        <v>5.84</v>
      </c>
      <c r="M46" s="263">
        <v>118.88</v>
      </c>
      <c r="N46" s="45">
        <v>436.84000000000003</v>
      </c>
      <c r="O46" s="21">
        <f t="shared" si="0"/>
        <v>1277.3000000000002</v>
      </c>
      <c r="P46" s="268"/>
      <c r="Q46" s="269"/>
      <c r="R46" s="270"/>
    </row>
    <row r="47" spans="1:112" s="261" customFormat="1" ht="21.75" thickBot="1" x14ac:dyDescent="0.4">
      <c r="A47" s="25" t="s">
        <v>59</v>
      </c>
      <c r="B47" s="266">
        <v>8.09</v>
      </c>
      <c r="C47" s="53">
        <v>0.22</v>
      </c>
      <c r="D47" s="256">
        <v>0.22</v>
      </c>
      <c r="E47" s="256">
        <v>0</v>
      </c>
      <c r="F47" s="256">
        <v>2.56</v>
      </c>
      <c r="G47" s="214">
        <v>440.47</v>
      </c>
      <c r="H47" s="256">
        <v>101.74</v>
      </c>
      <c r="I47" s="257">
        <v>338.73</v>
      </c>
      <c r="J47" s="53">
        <v>0.11</v>
      </c>
      <c r="K47" s="256">
        <v>0</v>
      </c>
      <c r="L47" s="256">
        <v>1.1599999999999999</v>
      </c>
      <c r="M47" s="256">
        <v>1.78</v>
      </c>
      <c r="N47" s="256">
        <v>2.85</v>
      </c>
      <c r="O47" s="54">
        <f t="shared" si="0"/>
        <v>457.24000000000007</v>
      </c>
      <c r="P47" s="271">
        <f>(O47-O48)/O48</f>
        <v>-0.16108909437839389</v>
      </c>
      <c r="Q47" s="259">
        <f>O47/$O$84</f>
        <v>1.1625822629163875E-2</v>
      </c>
      <c r="R47" s="260">
        <f>O47-O48</f>
        <v>-87.799999999999784</v>
      </c>
    </row>
    <row r="48" spans="1:112" s="203" customFormat="1" ht="21.75" thickBot="1" x14ac:dyDescent="0.4">
      <c r="A48" s="31" t="s">
        <v>16</v>
      </c>
      <c r="B48" s="262">
        <v>8.9700000000000006</v>
      </c>
      <c r="C48" s="50">
        <v>0.47</v>
      </c>
      <c r="D48" s="263">
        <v>0.47</v>
      </c>
      <c r="E48" s="116">
        <v>0</v>
      </c>
      <c r="F48" s="50">
        <v>4.1900000000000004</v>
      </c>
      <c r="G48" s="145">
        <v>524.91</v>
      </c>
      <c r="H48" s="50">
        <v>131.19</v>
      </c>
      <c r="I48" s="263">
        <v>393.72</v>
      </c>
      <c r="J48" s="116">
        <v>0.18</v>
      </c>
      <c r="K48" s="116">
        <v>0</v>
      </c>
      <c r="L48" s="50">
        <v>1.1399999999999999</v>
      </c>
      <c r="M48" s="263">
        <v>2.87</v>
      </c>
      <c r="N48" s="45">
        <v>2.31</v>
      </c>
      <c r="O48" s="21">
        <f t="shared" si="0"/>
        <v>545.03999999999985</v>
      </c>
      <c r="P48" s="268"/>
      <c r="Q48" s="269"/>
      <c r="R48" s="270"/>
    </row>
    <row r="49" spans="1:197" s="261" customFormat="1" ht="21.75" thickBot="1" x14ac:dyDescent="0.4">
      <c r="A49" s="25" t="s">
        <v>17</v>
      </c>
      <c r="B49" s="266">
        <v>511.49</v>
      </c>
      <c r="C49" s="53">
        <v>84.57</v>
      </c>
      <c r="D49" s="256">
        <v>84.57</v>
      </c>
      <c r="E49" s="256">
        <v>0</v>
      </c>
      <c r="F49" s="256">
        <v>16.36</v>
      </c>
      <c r="G49" s="214">
        <v>766.03</v>
      </c>
      <c r="H49" s="256">
        <v>363.77</v>
      </c>
      <c r="I49" s="257">
        <v>402.26</v>
      </c>
      <c r="J49" s="52">
        <v>221.42</v>
      </c>
      <c r="K49" s="256">
        <v>0</v>
      </c>
      <c r="L49" s="256">
        <v>103.08</v>
      </c>
      <c r="M49" s="256">
        <v>42.64</v>
      </c>
      <c r="N49" s="256">
        <v>53.379999999999995</v>
      </c>
      <c r="O49" s="54">
        <f t="shared" si="0"/>
        <v>1798.9699999999998</v>
      </c>
      <c r="P49" s="258">
        <f>(O49-O50)/O50</f>
        <v>-0.16523437862518933</v>
      </c>
      <c r="Q49" s="259">
        <f>O49/$O$84</f>
        <v>4.5740762258741421E-2</v>
      </c>
      <c r="R49" s="260">
        <f>O49-O50</f>
        <v>-356.0900000000006</v>
      </c>
    </row>
    <row r="50" spans="1:197" s="203" customFormat="1" ht="21.75" thickBot="1" x14ac:dyDescent="0.4">
      <c r="A50" s="31" t="s">
        <v>16</v>
      </c>
      <c r="B50" s="262">
        <v>365.22</v>
      </c>
      <c r="C50" s="50">
        <v>98.68</v>
      </c>
      <c r="D50" s="263">
        <v>98.68</v>
      </c>
      <c r="E50" s="50">
        <v>0</v>
      </c>
      <c r="F50" s="263">
        <v>13.37</v>
      </c>
      <c r="G50" s="145">
        <v>955.85</v>
      </c>
      <c r="H50" s="231">
        <v>428.02</v>
      </c>
      <c r="I50" s="231">
        <v>527.83000000000004</v>
      </c>
      <c r="J50" s="231">
        <v>260.64</v>
      </c>
      <c r="K50" s="263">
        <v>0</v>
      </c>
      <c r="L50" s="50">
        <v>112.76</v>
      </c>
      <c r="M50" s="50">
        <v>36.31</v>
      </c>
      <c r="N50" s="45">
        <v>312.23</v>
      </c>
      <c r="O50" s="21">
        <f t="shared" si="0"/>
        <v>2155.0600000000004</v>
      </c>
      <c r="P50" s="268"/>
      <c r="Q50" s="269"/>
      <c r="R50" s="270"/>
    </row>
    <row r="51" spans="1:197" s="261" customFormat="1" ht="21.75" thickBot="1" x14ac:dyDescent="0.4">
      <c r="A51" s="25" t="s">
        <v>29</v>
      </c>
      <c r="B51" s="26">
        <v>646.16</v>
      </c>
      <c r="C51" s="26">
        <v>100.75</v>
      </c>
      <c r="D51" s="26">
        <v>53.61</v>
      </c>
      <c r="E51" s="26">
        <v>47.14</v>
      </c>
      <c r="F51" s="26">
        <v>102.4</v>
      </c>
      <c r="G51" s="26">
        <v>1161.02</v>
      </c>
      <c r="H51" s="26">
        <v>297.44</v>
      </c>
      <c r="I51" s="26">
        <v>863.58</v>
      </c>
      <c r="J51" s="26">
        <v>1572.93</v>
      </c>
      <c r="K51" s="26">
        <v>2.8</v>
      </c>
      <c r="L51" s="26">
        <v>50.51</v>
      </c>
      <c r="M51" s="26">
        <v>124.1</v>
      </c>
      <c r="N51" s="272">
        <v>232.42000000000002</v>
      </c>
      <c r="O51" s="54">
        <f t="shared" si="0"/>
        <v>3993.0900000000006</v>
      </c>
      <c r="P51" s="258">
        <f>(O51-O52)/O52</f>
        <v>8.3394831945997075E-2</v>
      </c>
      <c r="Q51" s="259">
        <f>O51/$O$84</f>
        <v>0.10152864159366629</v>
      </c>
      <c r="R51" s="260">
        <f>O51-O52</f>
        <v>307.37000000000035</v>
      </c>
    </row>
    <row r="52" spans="1:197" s="203" customFormat="1" ht="21.75" thickBot="1" x14ac:dyDescent="0.4">
      <c r="A52" s="79" t="s">
        <v>16</v>
      </c>
      <c r="B52" s="210">
        <v>487.55</v>
      </c>
      <c r="C52" s="210">
        <v>102.34</v>
      </c>
      <c r="D52" s="211">
        <v>62.39</v>
      </c>
      <c r="E52" s="211">
        <v>39.950000000000003</v>
      </c>
      <c r="F52" s="211">
        <v>89.98</v>
      </c>
      <c r="G52" s="212">
        <v>1593.47</v>
      </c>
      <c r="H52" s="210">
        <v>414.3</v>
      </c>
      <c r="I52" s="187">
        <v>1179.17</v>
      </c>
      <c r="J52" s="211">
        <v>1104.3900000000001</v>
      </c>
      <c r="K52" s="73">
        <v>6.16</v>
      </c>
      <c r="L52" s="211">
        <v>47.91</v>
      </c>
      <c r="M52" s="211">
        <v>114.05</v>
      </c>
      <c r="N52" s="273">
        <v>139.87</v>
      </c>
      <c r="O52" s="82">
        <f t="shared" si="0"/>
        <v>3685.7200000000003</v>
      </c>
      <c r="P52" s="268"/>
      <c r="Q52" s="269"/>
      <c r="R52" s="270"/>
    </row>
    <row r="53" spans="1:197" s="261" customFormat="1" ht="21.75" thickBot="1" x14ac:dyDescent="0.4">
      <c r="A53" s="25" t="s">
        <v>22</v>
      </c>
      <c r="B53" s="266">
        <v>100.82</v>
      </c>
      <c r="C53" s="274">
        <v>8.83</v>
      </c>
      <c r="D53" s="256">
        <v>4.3499999999999996</v>
      </c>
      <c r="E53" s="256">
        <v>4.4800000000000004</v>
      </c>
      <c r="F53" s="256">
        <v>2.66</v>
      </c>
      <c r="G53" s="43">
        <v>167.54</v>
      </c>
      <c r="H53" s="256">
        <v>88.19</v>
      </c>
      <c r="I53" s="257">
        <v>79.349999999999994</v>
      </c>
      <c r="J53" s="275">
        <v>82.51</v>
      </c>
      <c r="K53" s="256">
        <v>0</v>
      </c>
      <c r="L53" s="256">
        <v>1.55</v>
      </c>
      <c r="M53" s="256">
        <v>35.94</v>
      </c>
      <c r="N53" s="256">
        <v>18.78</v>
      </c>
      <c r="O53" s="54">
        <f t="shared" si="0"/>
        <v>418.63</v>
      </c>
      <c r="P53" s="258">
        <f>(O53-O54)/O54</f>
        <v>0.1662627106839393</v>
      </c>
      <c r="Q53" s="259">
        <f>O53/$O$84</f>
        <v>1.0644121527527932E-2</v>
      </c>
      <c r="R53" s="260">
        <f>O53-O54</f>
        <v>59.680000000000007</v>
      </c>
    </row>
    <row r="54" spans="1:197" s="203" customFormat="1" ht="21.75" thickBot="1" x14ac:dyDescent="0.4">
      <c r="A54" s="31" t="s">
        <v>16</v>
      </c>
      <c r="B54" s="243">
        <v>87.97</v>
      </c>
      <c r="C54" s="50">
        <v>5.35</v>
      </c>
      <c r="D54" s="263">
        <v>4.6100000000000003</v>
      </c>
      <c r="E54" s="116">
        <v>0.74</v>
      </c>
      <c r="F54" s="50">
        <v>2.76</v>
      </c>
      <c r="G54" s="151">
        <v>151.16</v>
      </c>
      <c r="H54" s="116">
        <v>77.52</v>
      </c>
      <c r="I54" s="116">
        <v>73.64</v>
      </c>
      <c r="J54" s="116">
        <v>47.31</v>
      </c>
      <c r="K54" s="50">
        <v>0</v>
      </c>
      <c r="L54" s="50">
        <v>1.4</v>
      </c>
      <c r="M54" s="263">
        <v>23.86</v>
      </c>
      <c r="N54" s="45">
        <v>39.14</v>
      </c>
      <c r="O54" s="21">
        <f t="shared" si="0"/>
        <v>358.95</v>
      </c>
      <c r="P54" s="276"/>
      <c r="Q54" s="277"/>
      <c r="R54" s="270"/>
    </row>
    <row r="55" spans="1:197" ht="21.75" thickBot="1" x14ac:dyDescent="0.4">
      <c r="A55" s="278" t="s">
        <v>62</v>
      </c>
      <c r="B55" s="279">
        <f>SUM(B5,B7,B9,B11,B13,B17,B19,B21,B23,B25,B27,B29,B31,B33,B35,B37,B39,B41,B43,B45,B47,B49,B51,B53,B15)</f>
        <v>7436.4299999999985</v>
      </c>
      <c r="C55" s="279">
        <f t="shared" ref="C55:O55" si="1">SUM(C5,C7,C9,C11,C13,C17,C19,C21,C23,C25,C27,C29,C31,C33,C35,C37,C39,C41,C43,C45,C47,C49,C51,C53,C15)</f>
        <v>928.09</v>
      </c>
      <c r="D55" s="279">
        <f t="shared" si="1"/>
        <v>689.56999999999994</v>
      </c>
      <c r="E55" s="279">
        <f t="shared" si="1"/>
        <v>238.52</v>
      </c>
      <c r="F55" s="279">
        <f t="shared" si="1"/>
        <v>681.01999999999975</v>
      </c>
      <c r="G55" s="279">
        <f t="shared" si="1"/>
        <v>12011.750000000002</v>
      </c>
      <c r="H55" s="279">
        <f t="shared" si="1"/>
        <v>4607.2799999999988</v>
      </c>
      <c r="I55" s="279">
        <f t="shared" si="1"/>
        <v>7404.4700000000012</v>
      </c>
      <c r="J55" s="279">
        <f t="shared" si="1"/>
        <v>10287.460000000001</v>
      </c>
      <c r="K55" s="279">
        <f t="shared" si="1"/>
        <v>119.44000000000001</v>
      </c>
      <c r="L55" s="279">
        <f t="shared" si="1"/>
        <v>897.38999999999987</v>
      </c>
      <c r="M55" s="279">
        <f t="shared" si="1"/>
        <v>1002.1899999999999</v>
      </c>
      <c r="N55" s="279">
        <f t="shared" si="1"/>
        <v>2304.12</v>
      </c>
      <c r="O55" s="279">
        <f t="shared" si="1"/>
        <v>35667.89</v>
      </c>
      <c r="P55" s="280">
        <f>(O55-O56)/O56</f>
        <v>-5.9755084265901121E-2</v>
      </c>
      <c r="Q55" s="281">
        <f>O55/$O$84</f>
        <v>0.90689476576093031</v>
      </c>
      <c r="R55" s="282">
        <f>O55-O56</f>
        <v>-2266.7899999999936</v>
      </c>
      <c r="S55" s="197"/>
      <c r="T55" s="209"/>
    </row>
    <row r="56" spans="1:197" s="289" customFormat="1" ht="21.75" thickBot="1" x14ac:dyDescent="0.4">
      <c r="A56" s="283" t="s">
        <v>26</v>
      </c>
      <c r="B56" s="22">
        <f>SUM(B6,B8,B10,B12,B14,B18,B20,B22,B24,B26,B28,B30,B32,B34,B36,B38,B40,B42,B44,B46,B48,B50,B52,B54,B16)</f>
        <v>5429.2700000000013</v>
      </c>
      <c r="C56" s="22">
        <f t="shared" ref="C56:O56" si="2">SUM(C6,C8,C10,C12,C14,C18,C20,C22,C24,C26,C28,C30,C32,C34,C36,C38,C40,C42,C44,C46,C48,C50,C52,C54,C16)</f>
        <v>1054.8699999999999</v>
      </c>
      <c r="D56" s="22">
        <f t="shared" si="2"/>
        <v>821.67</v>
      </c>
      <c r="E56" s="22">
        <f t="shared" si="2"/>
        <v>233.2</v>
      </c>
      <c r="F56" s="22">
        <f t="shared" si="2"/>
        <v>684.97</v>
      </c>
      <c r="G56" s="22">
        <f t="shared" si="2"/>
        <v>15723.569999999998</v>
      </c>
      <c r="H56" s="22">
        <f t="shared" si="2"/>
        <v>6399.04</v>
      </c>
      <c r="I56" s="22">
        <f t="shared" si="2"/>
        <v>9324.5299999999988</v>
      </c>
      <c r="J56" s="22">
        <f t="shared" si="2"/>
        <v>9790.1399999999976</v>
      </c>
      <c r="K56" s="22">
        <f t="shared" si="2"/>
        <v>146.01</v>
      </c>
      <c r="L56" s="22">
        <f t="shared" si="2"/>
        <v>859.68999999999983</v>
      </c>
      <c r="M56" s="22">
        <f t="shared" si="2"/>
        <v>1061.4499999999998</v>
      </c>
      <c r="N56" s="22">
        <f t="shared" si="2"/>
        <v>3184.71</v>
      </c>
      <c r="O56" s="22">
        <f t="shared" si="2"/>
        <v>37934.679999999993</v>
      </c>
      <c r="P56" s="284"/>
      <c r="Q56" s="285"/>
      <c r="R56" s="286"/>
      <c r="S56" s="287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  <c r="BE56" s="288"/>
      <c r="BF56" s="288"/>
      <c r="BG56" s="288"/>
      <c r="BH56" s="288"/>
      <c r="BI56" s="288"/>
      <c r="BJ56" s="288"/>
      <c r="BK56" s="288"/>
      <c r="BL56" s="288"/>
      <c r="BM56" s="288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288"/>
      <c r="CJ56" s="288"/>
      <c r="CK56" s="288"/>
      <c r="CL56" s="288"/>
      <c r="CM56" s="288"/>
      <c r="CN56" s="288"/>
      <c r="CO56" s="288"/>
      <c r="CP56" s="288"/>
      <c r="CQ56" s="288"/>
      <c r="CR56" s="288"/>
      <c r="CS56" s="288"/>
      <c r="CT56" s="288"/>
      <c r="CU56" s="288"/>
      <c r="CV56" s="288"/>
      <c r="CW56" s="288"/>
      <c r="CX56" s="288"/>
      <c r="CY56" s="288"/>
      <c r="CZ56" s="288"/>
      <c r="DA56" s="288"/>
      <c r="DB56" s="288"/>
      <c r="DC56" s="288"/>
      <c r="DD56" s="288"/>
      <c r="DE56" s="288"/>
      <c r="DF56" s="288"/>
      <c r="DG56" s="288"/>
      <c r="DH56" s="288"/>
      <c r="DI56" s="288"/>
      <c r="DJ56" s="288"/>
      <c r="DK56" s="288"/>
      <c r="DL56" s="288"/>
      <c r="DM56" s="288"/>
      <c r="DN56" s="288"/>
      <c r="DO56" s="288"/>
      <c r="DP56" s="288"/>
      <c r="DQ56" s="288"/>
      <c r="DR56" s="288"/>
      <c r="DS56" s="288"/>
      <c r="DT56" s="288"/>
      <c r="DU56" s="288"/>
      <c r="DV56" s="288"/>
      <c r="DW56" s="288"/>
      <c r="DX56" s="288"/>
      <c r="DY56" s="288"/>
      <c r="DZ56" s="288"/>
      <c r="EA56" s="288"/>
      <c r="EB56" s="288"/>
      <c r="EC56" s="288"/>
      <c r="ED56" s="288"/>
      <c r="EE56" s="288"/>
      <c r="EF56" s="288"/>
      <c r="EG56" s="288"/>
      <c r="EH56" s="288"/>
      <c r="EI56" s="288"/>
      <c r="EJ56" s="288"/>
      <c r="EK56" s="288"/>
      <c r="EL56" s="288"/>
      <c r="EM56" s="288"/>
      <c r="EN56" s="288"/>
      <c r="EO56" s="288"/>
      <c r="EP56" s="288"/>
      <c r="EQ56" s="288"/>
      <c r="ER56" s="288"/>
      <c r="ES56" s="288"/>
      <c r="ET56" s="288"/>
      <c r="EU56" s="288"/>
      <c r="EV56" s="288"/>
      <c r="EW56" s="288"/>
      <c r="EX56" s="288"/>
      <c r="EY56" s="288"/>
      <c r="EZ56" s="288"/>
      <c r="FA56" s="288"/>
      <c r="FB56" s="288"/>
      <c r="FC56" s="288"/>
      <c r="FD56" s="288"/>
      <c r="FE56" s="288"/>
      <c r="FF56" s="288"/>
      <c r="FG56" s="288"/>
      <c r="FH56" s="288"/>
      <c r="FI56" s="288"/>
      <c r="FJ56" s="288"/>
      <c r="FK56" s="288"/>
      <c r="FL56" s="288"/>
      <c r="FM56" s="288"/>
      <c r="FN56" s="288"/>
      <c r="FO56" s="288"/>
      <c r="FP56" s="288"/>
      <c r="FQ56" s="288"/>
      <c r="FR56" s="288"/>
      <c r="FS56" s="288"/>
      <c r="FT56" s="288"/>
      <c r="FU56" s="288"/>
      <c r="FV56" s="288"/>
      <c r="FW56" s="288"/>
      <c r="FX56" s="288"/>
      <c r="FY56" s="288"/>
      <c r="FZ56" s="288"/>
      <c r="GA56" s="288"/>
      <c r="GB56" s="288"/>
      <c r="GC56" s="288"/>
      <c r="GD56" s="288"/>
      <c r="GE56" s="288"/>
      <c r="GF56" s="288"/>
      <c r="GG56" s="288"/>
      <c r="GH56" s="288"/>
      <c r="GI56" s="288"/>
      <c r="GJ56" s="288"/>
      <c r="GK56" s="288"/>
      <c r="GL56" s="288"/>
      <c r="GM56" s="288"/>
      <c r="GN56" s="288"/>
      <c r="GO56" s="288"/>
    </row>
    <row r="57" spans="1:197" ht="21.75" thickBot="1" x14ac:dyDescent="0.4">
      <c r="A57" s="290" t="s">
        <v>27</v>
      </c>
      <c r="B57" s="291">
        <f>(B55-B56)/B56</f>
        <v>0.3696924264219677</v>
      </c>
      <c r="C57" s="291">
        <f t="shared" ref="C57:O57" si="3">(C55-C56)/C56</f>
        <v>-0.12018542569226527</v>
      </c>
      <c r="D57" s="291">
        <f t="shared" si="3"/>
        <v>-0.16077013886353406</v>
      </c>
      <c r="E57" s="291">
        <f t="shared" si="3"/>
        <v>2.2813036020583283E-2</v>
      </c>
      <c r="F57" s="291">
        <f t="shared" si="3"/>
        <v>-5.7666759128140984E-3</v>
      </c>
      <c r="G57" s="291">
        <f t="shared" si="3"/>
        <v>-0.23606725444666807</v>
      </c>
      <c r="H57" s="291">
        <f t="shared" si="3"/>
        <v>-0.28000450067510146</v>
      </c>
      <c r="I57" s="291">
        <f t="shared" si="3"/>
        <v>-0.20591493619517529</v>
      </c>
      <c r="J57" s="291">
        <f t="shared" si="3"/>
        <v>5.0798047831798469E-2</v>
      </c>
      <c r="K57" s="291">
        <f t="shared" si="3"/>
        <v>-0.18197383740839657</v>
      </c>
      <c r="L57" s="291">
        <f t="shared" si="3"/>
        <v>4.3853016785120283E-2</v>
      </c>
      <c r="M57" s="291">
        <f t="shared" si="3"/>
        <v>-5.5829290122002814E-2</v>
      </c>
      <c r="N57" s="291">
        <f t="shared" si="3"/>
        <v>-0.27650555309588631</v>
      </c>
      <c r="O57" s="291">
        <f t="shared" si="3"/>
        <v>-5.9755084265901121E-2</v>
      </c>
      <c r="P57" s="292"/>
      <c r="Q57" s="293"/>
      <c r="R57" s="282"/>
      <c r="S57" s="197"/>
    </row>
    <row r="58" spans="1:197" ht="21.75" thickBot="1" x14ac:dyDescent="0.4">
      <c r="A58" s="294" t="s">
        <v>31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6"/>
      <c r="Q58" s="296"/>
      <c r="R58" s="282"/>
      <c r="S58" s="197"/>
    </row>
    <row r="59" spans="1:197" s="57" customFormat="1" ht="21.75" thickBot="1" x14ac:dyDescent="0.4">
      <c r="A59" s="144" t="s">
        <v>64</v>
      </c>
      <c r="B59" s="214">
        <v>0</v>
      </c>
      <c r="C59" s="214">
        <v>0</v>
      </c>
      <c r="D59" s="214">
        <v>0</v>
      </c>
      <c r="E59" s="214">
        <v>0</v>
      </c>
      <c r="F59" s="214">
        <v>0</v>
      </c>
      <c r="G59" s="214">
        <v>0</v>
      </c>
      <c r="H59" s="214">
        <v>0</v>
      </c>
      <c r="I59" s="214">
        <v>0</v>
      </c>
      <c r="J59" s="95">
        <v>229.03</v>
      </c>
      <c r="K59" s="214">
        <v>0</v>
      </c>
      <c r="L59" s="214">
        <v>0</v>
      </c>
      <c r="M59" s="214">
        <v>16.57</v>
      </c>
      <c r="N59" s="214">
        <v>0</v>
      </c>
      <c r="O59" s="54">
        <f t="shared" ref="O59:O72" si="4">B59+C59+F59+G59+J59+K59+L59+M59+N59</f>
        <v>245.6</v>
      </c>
      <c r="P59" s="297">
        <f>(O59-O60)/O60</f>
        <v>0.71640226430917597</v>
      </c>
      <c r="Q59" s="195">
        <f>O59/$O$84</f>
        <v>6.2446462201964986E-3</v>
      </c>
      <c r="R59" s="196">
        <f>O59-O60</f>
        <v>102.50999999999999</v>
      </c>
      <c r="S59" s="197"/>
    </row>
    <row r="60" spans="1:197" s="298" customFormat="1" ht="21.75" thickBot="1" x14ac:dyDescent="0.4">
      <c r="A60" s="79" t="s">
        <v>16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222">
        <v>121.68</v>
      </c>
      <c r="K60" s="45">
        <v>0</v>
      </c>
      <c r="L60" s="45">
        <v>0</v>
      </c>
      <c r="M60" s="45">
        <v>21.41</v>
      </c>
      <c r="N60" s="45">
        <v>0</v>
      </c>
      <c r="O60" s="21">
        <f t="shared" si="4"/>
        <v>143.09</v>
      </c>
      <c r="P60" s="200"/>
      <c r="Q60" s="201"/>
      <c r="R60" s="202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4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205"/>
      <c r="FF60" s="205"/>
      <c r="FG60" s="205"/>
      <c r="FH60" s="205"/>
      <c r="FI60" s="205"/>
      <c r="FJ60" s="205"/>
      <c r="FK60" s="205"/>
      <c r="FL60" s="205"/>
      <c r="FM60" s="205"/>
      <c r="FN60" s="205"/>
      <c r="FO60" s="205"/>
      <c r="FP60" s="205"/>
      <c r="FQ60" s="205"/>
      <c r="FR60" s="205"/>
      <c r="FS60" s="205"/>
      <c r="FT60" s="205"/>
      <c r="FU60" s="205"/>
      <c r="FV60" s="205"/>
      <c r="FW60" s="205"/>
      <c r="FX60" s="205"/>
      <c r="FY60" s="205"/>
      <c r="FZ60" s="205"/>
      <c r="GA60" s="205"/>
      <c r="GB60" s="205"/>
      <c r="GC60" s="205"/>
      <c r="GD60" s="205"/>
      <c r="GE60" s="205"/>
      <c r="GF60" s="205"/>
      <c r="GG60" s="205"/>
      <c r="GH60" s="205"/>
      <c r="GI60" s="205"/>
      <c r="GJ60" s="205"/>
      <c r="GK60" s="205"/>
      <c r="GL60" s="205"/>
      <c r="GM60" s="205"/>
      <c r="GN60" s="205"/>
      <c r="GO60" s="205"/>
    </row>
    <row r="61" spans="1:197" s="57" customFormat="1" ht="21.75" thickBot="1" x14ac:dyDescent="0.4">
      <c r="A61" s="144" t="s">
        <v>78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100">
        <v>434.49</v>
      </c>
      <c r="K61" s="47">
        <v>0</v>
      </c>
      <c r="L61" s="47">
        <v>0</v>
      </c>
      <c r="M61" s="47">
        <v>11.31</v>
      </c>
      <c r="N61" s="47">
        <v>0</v>
      </c>
      <c r="O61" s="54">
        <f t="shared" si="4"/>
        <v>445.8</v>
      </c>
      <c r="P61" s="207">
        <f>(O61-O62)/O62</f>
        <v>-8.3865929594541838E-2</v>
      </c>
      <c r="Q61" s="208">
        <f>O61/$O$84</f>
        <v>1.1334948228679149E-2</v>
      </c>
      <c r="R61" s="196">
        <f>O61-O62</f>
        <v>-40.81</v>
      </c>
      <c r="S61" s="197"/>
    </row>
    <row r="62" spans="1:197" s="205" customFormat="1" ht="21.75" thickBot="1" x14ac:dyDescent="0.4">
      <c r="A62" s="79" t="s">
        <v>16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116">
        <v>0</v>
      </c>
      <c r="J62" s="116">
        <v>438.97</v>
      </c>
      <c r="K62" s="45">
        <v>0</v>
      </c>
      <c r="L62" s="45">
        <v>0</v>
      </c>
      <c r="M62" s="45">
        <v>47.64</v>
      </c>
      <c r="N62" s="45">
        <v>0</v>
      </c>
      <c r="O62" s="21">
        <f t="shared" si="4"/>
        <v>486.61</v>
      </c>
      <c r="P62" s="200"/>
      <c r="Q62" s="201"/>
      <c r="R62" s="202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4"/>
    </row>
    <row r="63" spans="1:197" s="57" customFormat="1" ht="21.75" thickBot="1" x14ac:dyDescent="0.4">
      <c r="A63" s="25" t="s">
        <v>67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100">
        <v>141.74</v>
      </c>
      <c r="K63" s="47">
        <v>0</v>
      </c>
      <c r="L63" s="47">
        <v>0</v>
      </c>
      <c r="M63" s="47">
        <v>1.33</v>
      </c>
      <c r="N63" s="47">
        <v>0</v>
      </c>
      <c r="O63" s="54">
        <f t="shared" si="4"/>
        <v>143.07000000000002</v>
      </c>
      <c r="P63" s="207">
        <f>(O63-O64)/O64</f>
        <v>0.13574660633484181</v>
      </c>
      <c r="Q63" s="208">
        <f>O63/$O$84</f>
        <v>3.6377098319361287E-3</v>
      </c>
      <c r="R63" s="196">
        <f>O63-O64</f>
        <v>17.100000000000023</v>
      </c>
      <c r="S63" s="197"/>
    </row>
    <row r="64" spans="1:197" s="205" customFormat="1" ht="21.75" thickBot="1" x14ac:dyDescent="0.4">
      <c r="A64" s="79" t="s">
        <v>16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116">
        <v>0</v>
      </c>
      <c r="J64" s="116">
        <v>124.03</v>
      </c>
      <c r="K64" s="45">
        <v>0</v>
      </c>
      <c r="L64" s="45">
        <v>0</v>
      </c>
      <c r="M64" s="45">
        <v>1.94</v>
      </c>
      <c r="N64" s="45">
        <v>0</v>
      </c>
      <c r="O64" s="21">
        <f t="shared" si="4"/>
        <v>125.97</v>
      </c>
      <c r="P64" s="200"/>
      <c r="Q64" s="201"/>
      <c r="R64" s="202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4"/>
    </row>
    <row r="65" spans="1:112" s="57" customFormat="1" ht="21.75" thickBot="1" x14ac:dyDescent="0.4">
      <c r="A65" s="25" t="s">
        <v>32</v>
      </c>
      <c r="B65" s="83">
        <v>0</v>
      </c>
      <c r="C65" s="103">
        <v>0</v>
      </c>
      <c r="D65" s="83">
        <v>0</v>
      </c>
      <c r="E65" s="83">
        <v>0</v>
      </c>
      <c r="F65" s="103">
        <v>0</v>
      </c>
      <c r="G65" s="83">
        <v>0</v>
      </c>
      <c r="H65" s="103">
        <v>0</v>
      </c>
      <c r="I65" s="83">
        <v>0</v>
      </c>
      <c r="J65" s="299">
        <v>299.82</v>
      </c>
      <c r="K65" s="47">
        <v>0</v>
      </c>
      <c r="L65" s="47">
        <v>0</v>
      </c>
      <c r="M65" s="47">
        <v>6.21</v>
      </c>
      <c r="N65" s="47">
        <v>0</v>
      </c>
      <c r="O65" s="54">
        <f t="shared" si="4"/>
        <v>306.02999999999997</v>
      </c>
      <c r="P65" s="207">
        <f>(O65-O66)/O66</f>
        <v>0.22187175596901687</v>
      </c>
      <c r="Q65" s="208">
        <f>O65/$O$84</f>
        <v>7.7811444738059218E-3</v>
      </c>
      <c r="R65" s="196">
        <f>O65-O66</f>
        <v>55.569999999999965</v>
      </c>
      <c r="S65" s="197"/>
    </row>
    <row r="66" spans="1:112" s="205" customFormat="1" ht="21.75" thickBot="1" x14ac:dyDescent="0.4">
      <c r="A66" s="79" t="s">
        <v>16</v>
      </c>
      <c r="B66" s="300">
        <v>0</v>
      </c>
      <c r="C66" s="301">
        <v>0</v>
      </c>
      <c r="D66" s="300">
        <v>0</v>
      </c>
      <c r="E66" s="114">
        <v>0</v>
      </c>
      <c r="F66" s="301">
        <v>0</v>
      </c>
      <c r="G66" s="300">
        <v>0</v>
      </c>
      <c r="H66" s="301">
        <v>0</v>
      </c>
      <c r="I66" s="114">
        <v>0</v>
      </c>
      <c r="J66" s="115">
        <v>238.84</v>
      </c>
      <c r="K66" s="45">
        <v>0</v>
      </c>
      <c r="L66" s="45">
        <v>0</v>
      </c>
      <c r="M66" s="45">
        <v>11.62</v>
      </c>
      <c r="N66" s="45">
        <v>0</v>
      </c>
      <c r="O66" s="21">
        <f t="shared" si="4"/>
        <v>250.46</v>
      </c>
      <c r="P66" s="200"/>
      <c r="Q66" s="201"/>
      <c r="R66" s="202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4"/>
    </row>
    <row r="67" spans="1:112" s="203" customFormat="1" ht="21.75" thickBot="1" x14ac:dyDescent="0.4">
      <c r="A67" s="25" t="s">
        <v>74</v>
      </c>
      <c r="B67" s="54">
        <v>0</v>
      </c>
      <c r="C67" s="54">
        <v>0</v>
      </c>
      <c r="D67" s="54">
        <v>0</v>
      </c>
      <c r="E67" s="43">
        <v>0</v>
      </c>
      <c r="F67" s="54">
        <v>0</v>
      </c>
      <c r="G67" s="54">
        <v>0</v>
      </c>
      <c r="H67" s="54">
        <v>0</v>
      </c>
      <c r="I67" s="43">
        <v>0</v>
      </c>
      <c r="J67" s="43">
        <v>-0.01</v>
      </c>
      <c r="K67" s="47">
        <v>0</v>
      </c>
      <c r="L67" s="47">
        <v>0</v>
      </c>
      <c r="M67" s="47">
        <v>0</v>
      </c>
      <c r="N67" s="47">
        <v>0</v>
      </c>
      <c r="O67" s="47">
        <f t="shared" si="4"/>
        <v>-0.01</v>
      </c>
      <c r="P67" s="302">
        <f>(O67-O68)/O68</f>
        <v>-1.0028328611898016</v>
      </c>
      <c r="Q67" s="208">
        <f>O67/$O$84</f>
        <v>-2.54260839584548E-7</v>
      </c>
      <c r="R67" s="196">
        <f>O67-O68</f>
        <v>-3.5399999999999996</v>
      </c>
    </row>
    <row r="68" spans="1:112" s="203" customFormat="1" ht="21.75" thickBot="1" x14ac:dyDescent="0.4">
      <c r="A68" s="79" t="s">
        <v>16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3.53</v>
      </c>
      <c r="K68" s="45">
        <v>0</v>
      </c>
      <c r="L68" s="45">
        <v>0</v>
      </c>
      <c r="M68" s="45">
        <v>0</v>
      </c>
      <c r="N68" s="45">
        <v>0</v>
      </c>
      <c r="O68" s="45">
        <f t="shared" si="4"/>
        <v>3.53</v>
      </c>
      <c r="P68" s="303"/>
      <c r="Q68" s="304"/>
      <c r="R68" s="305"/>
    </row>
    <row r="69" spans="1:112" s="242" customFormat="1" ht="21.75" thickBot="1" x14ac:dyDescent="0.4">
      <c r="A69" s="25" t="s">
        <v>33</v>
      </c>
      <c r="B69" s="306">
        <v>0</v>
      </c>
      <c r="C69" s="306">
        <v>0</v>
      </c>
      <c r="D69" s="306">
        <v>0</v>
      </c>
      <c r="E69" s="306">
        <v>0</v>
      </c>
      <c r="F69" s="306">
        <v>0</v>
      </c>
      <c r="G69" s="306">
        <v>0</v>
      </c>
      <c r="H69" s="306">
        <v>0</v>
      </c>
      <c r="I69" s="307">
        <v>0</v>
      </c>
      <c r="J69" s="275">
        <v>458.38</v>
      </c>
      <c r="K69" s="306">
        <v>0</v>
      </c>
      <c r="L69" s="306">
        <v>0</v>
      </c>
      <c r="M69" s="306">
        <v>23.25</v>
      </c>
      <c r="N69" s="306">
        <v>0</v>
      </c>
      <c r="O69" s="42">
        <f>B69+C69+F69+G69+J69+K69+L69+M69+N69</f>
        <v>481.63</v>
      </c>
      <c r="P69" s="227">
        <f>(O69-O70)/O70</f>
        <v>-0.16296489398679193</v>
      </c>
      <c r="Q69" s="308">
        <f>O69/$O$84</f>
        <v>1.2245964816910584E-2</v>
      </c>
      <c r="R69" s="309">
        <f>O69-O70</f>
        <v>-93.770000000000095</v>
      </c>
      <c r="S69" s="241"/>
    </row>
    <row r="70" spans="1:112" s="205" customFormat="1" ht="21.75" thickBot="1" x14ac:dyDescent="0.4">
      <c r="A70" s="79" t="s">
        <v>34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116">
        <v>0</v>
      </c>
      <c r="J70" s="58">
        <v>543.08000000000004</v>
      </c>
      <c r="K70" s="45">
        <v>0</v>
      </c>
      <c r="L70" s="45">
        <v>0</v>
      </c>
      <c r="M70" s="45">
        <v>32.32</v>
      </c>
      <c r="N70" s="45">
        <v>0</v>
      </c>
      <c r="O70" s="21">
        <f>B70+C70+F70+G70+J70+K70+L70+M70+N70</f>
        <v>575.40000000000009</v>
      </c>
      <c r="P70" s="200"/>
      <c r="Q70" s="201"/>
      <c r="R70" s="202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4"/>
    </row>
    <row r="71" spans="1:112" s="261" customFormat="1" ht="21.75" thickBot="1" x14ac:dyDescent="0.4">
      <c r="A71" s="25" t="s">
        <v>61</v>
      </c>
      <c r="B71" s="310">
        <v>0</v>
      </c>
      <c r="C71" s="53">
        <v>0</v>
      </c>
      <c r="D71" s="255">
        <v>0</v>
      </c>
      <c r="E71" s="255">
        <v>0</v>
      </c>
      <c r="F71" s="310">
        <v>0</v>
      </c>
      <c r="G71" s="53">
        <v>0</v>
      </c>
      <c r="H71" s="255">
        <v>0</v>
      </c>
      <c r="I71" s="255">
        <v>0</v>
      </c>
      <c r="J71" s="53">
        <v>1585.68</v>
      </c>
      <c r="K71" s="255">
        <v>0</v>
      </c>
      <c r="L71" s="255">
        <v>0</v>
      </c>
      <c r="M71" s="255">
        <v>23.94</v>
      </c>
      <c r="N71" s="255">
        <v>0</v>
      </c>
      <c r="O71" s="54">
        <f t="shared" si="4"/>
        <v>1609.6200000000001</v>
      </c>
      <c r="P71" s="311">
        <f>(O71-O72)/O72</f>
        <v>0.33394659639003532</v>
      </c>
      <c r="Q71" s="312">
        <f>O71/$O$84</f>
        <v>4.0926333261208016E-2</v>
      </c>
      <c r="R71" s="313">
        <f>O71-O72</f>
        <v>402.96000000000004</v>
      </c>
    </row>
    <row r="72" spans="1:112" s="203" customFormat="1" ht="21.75" thickBot="1" x14ac:dyDescent="0.4">
      <c r="A72" s="79" t="s">
        <v>34</v>
      </c>
      <c r="B72" s="50">
        <v>0</v>
      </c>
      <c r="C72" s="116">
        <v>0</v>
      </c>
      <c r="D72" s="45">
        <v>0</v>
      </c>
      <c r="E72" s="254">
        <v>0</v>
      </c>
      <c r="F72" s="254">
        <v>0</v>
      </c>
      <c r="G72" s="116">
        <v>0</v>
      </c>
      <c r="H72" s="116">
        <v>0</v>
      </c>
      <c r="I72" s="50">
        <v>0</v>
      </c>
      <c r="J72" s="50">
        <v>1183.17</v>
      </c>
      <c r="K72" s="50">
        <v>0</v>
      </c>
      <c r="L72" s="222">
        <v>0</v>
      </c>
      <c r="M72" s="116">
        <v>23.49</v>
      </c>
      <c r="N72" s="116">
        <v>0</v>
      </c>
      <c r="O72" s="21">
        <f t="shared" si="4"/>
        <v>1206.6600000000001</v>
      </c>
      <c r="P72" s="303"/>
      <c r="Q72" s="304"/>
      <c r="R72" s="202"/>
    </row>
    <row r="73" spans="1:112" ht="21.75" thickBot="1" x14ac:dyDescent="0.4">
      <c r="A73" s="314" t="s">
        <v>35</v>
      </c>
      <c r="B73" s="315">
        <f t="shared" ref="B73:O73" si="5">SUM(B59,B61,B63,B65,B67,B69,B71)</f>
        <v>0</v>
      </c>
      <c r="C73" s="315">
        <f t="shared" si="5"/>
        <v>0</v>
      </c>
      <c r="D73" s="315">
        <f t="shared" si="5"/>
        <v>0</v>
      </c>
      <c r="E73" s="315">
        <f t="shared" si="5"/>
        <v>0</v>
      </c>
      <c r="F73" s="315">
        <f t="shared" si="5"/>
        <v>0</v>
      </c>
      <c r="G73" s="315">
        <f t="shared" si="5"/>
        <v>0</v>
      </c>
      <c r="H73" s="315">
        <f t="shared" si="5"/>
        <v>0</v>
      </c>
      <c r="I73" s="315">
        <f t="shared" si="5"/>
        <v>0</v>
      </c>
      <c r="J73" s="315">
        <f>SUM(J59,J61,J63,J65,J67,J69,J71)</f>
        <v>3149.13</v>
      </c>
      <c r="K73" s="315">
        <f t="shared" si="5"/>
        <v>0</v>
      </c>
      <c r="L73" s="315">
        <f t="shared" si="5"/>
        <v>0</v>
      </c>
      <c r="M73" s="315">
        <f t="shared" si="5"/>
        <v>82.61</v>
      </c>
      <c r="N73" s="315">
        <f t="shared" si="5"/>
        <v>0</v>
      </c>
      <c r="O73" s="315">
        <f t="shared" si="5"/>
        <v>3231.74</v>
      </c>
      <c r="P73" s="292">
        <f>(O73-O74)/O74</f>
        <v>0.15761609330448595</v>
      </c>
      <c r="Q73" s="293">
        <f>O73/$O$84</f>
        <v>8.2170492571896708E-2</v>
      </c>
      <c r="R73" s="30">
        <f>O73-O74</f>
        <v>440.01999999999953</v>
      </c>
      <c r="S73" s="197"/>
    </row>
    <row r="74" spans="1:112" ht="21.75" thickBot="1" x14ac:dyDescent="0.4">
      <c r="A74" s="283" t="s">
        <v>26</v>
      </c>
      <c r="B74" s="249">
        <f t="shared" ref="B74:O74" si="6">SUM(B60,B62,B64,B66,B68,B70,B72)</f>
        <v>0</v>
      </c>
      <c r="C74" s="249">
        <f t="shared" si="6"/>
        <v>0</v>
      </c>
      <c r="D74" s="249">
        <f t="shared" si="6"/>
        <v>0</v>
      </c>
      <c r="E74" s="249">
        <f t="shared" si="6"/>
        <v>0</v>
      </c>
      <c r="F74" s="249">
        <f t="shared" si="6"/>
        <v>0</v>
      </c>
      <c r="G74" s="249">
        <f t="shared" si="6"/>
        <v>0</v>
      </c>
      <c r="H74" s="249">
        <f t="shared" si="6"/>
        <v>0</v>
      </c>
      <c r="I74" s="249">
        <f t="shared" si="6"/>
        <v>0</v>
      </c>
      <c r="J74" s="249">
        <f>SUM(J60,J62,J64,J66,J68,J70,J72)</f>
        <v>2653.3</v>
      </c>
      <c r="K74" s="249">
        <f t="shared" si="6"/>
        <v>0</v>
      </c>
      <c r="L74" s="249">
        <f t="shared" si="6"/>
        <v>0</v>
      </c>
      <c r="M74" s="249">
        <f t="shared" si="6"/>
        <v>138.42000000000002</v>
      </c>
      <c r="N74" s="249">
        <f t="shared" si="6"/>
        <v>0</v>
      </c>
      <c r="O74" s="249">
        <f t="shared" si="6"/>
        <v>2791.7200000000003</v>
      </c>
      <c r="P74" s="316"/>
      <c r="Q74" s="317"/>
      <c r="R74" s="318"/>
      <c r="S74" s="197"/>
    </row>
    <row r="75" spans="1:112" ht="21.75" thickBot="1" x14ac:dyDescent="0.4">
      <c r="A75" s="290" t="s">
        <v>27</v>
      </c>
      <c r="B75" s="315"/>
      <c r="C75" s="315"/>
      <c r="D75" s="315"/>
      <c r="E75" s="315"/>
      <c r="F75" s="315"/>
      <c r="G75" s="315"/>
      <c r="H75" s="315"/>
      <c r="I75" s="315"/>
      <c r="J75" s="319">
        <f>(J73-J74)/J74</f>
        <v>0.18687295066520931</v>
      </c>
      <c r="K75" s="291"/>
      <c r="L75" s="291"/>
      <c r="M75" s="320">
        <f>(M73-M74)/M74</f>
        <v>-0.4031931801762752</v>
      </c>
      <c r="N75" s="320"/>
      <c r="O75" s="320">
        <f>(O73-O74)/O74</f>
        <v>0.15761609330448595</v>
      </c>
      <c r="P75" s="292"/>
      <c r="Q75" s="293"/>
      <c r="R75" s="282"/>
      <c r="S75" s="197"/>
    </row>
    <row r="76" spans="1:112" ht="21.75" thickBot="1" x14ac:dyDescent="0.4">
      <c r="A76" s="321" t="s">
        <v>36</v>
      </c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6"/>
      <c r="Q76" s="296"/>
      <c r="R76" s="282"/>
      <c r="S76" s="197"/>
    </row>
    <row r="77" spans="1:112" s="57" customFormat="1" ht="21.75" thickBot="1" x14ac:dyDescent="0.4">
      <c r="A77" s="322" t="s">
        <v>38</v>
      </c>
      <c r="B77" s="214">
        <v>0</v>
      </c>
      <c r="C77" s="214">
        <v>0</v>
      </c>
      <c r="D77" s="214">
        <v>0</v>
      </c>
      <c r="E77" s="214">
        <v>0</v>
      </c>
      <c r="F77" s="214">
        <v>0</v>
      </c>
      <c r="G77" s="214">
        <v>0</v>
      </c>
      <c r="H77" s="214">
        <v>0</v>
      </c>
      <c r="I77" s="214">
        <v>0</v>
      </c>
      <c r="J77" s="95">
        <v>0</v>
      </c>
      <c r="K77" s="214">
        <v>0</v>
      </c>
      <c r="L77" s="214">
        <v>0</v>
      </c>
      <c r="M77" s="214">
        <v>0</v>
      </c>
      <c r="N77" s="214">
        <v>259.72000000000003</v>
      </c>
      <c r="O77" s="54">
        <f>B77+C77+D77+E77+F77+G77+H77+I77+J77+K77+L77+M77+N77</f>
        <v>259.72000000000003</v>
      </c>
      <c r="P77" s="297">
        <f>(O77-O78)/O78</f>
        <v>1.9963082602676512</v>
      </c>
      <c r="Q77" s="195">
        <f>O77/$O$84</f>
        <v>6.6036625256898811E-3</v>
      </c>
      <c r="R77" s="196">
        <f>O77-O78</f>
        <v>173.04000000000002</v>
      </c>
      <c r="S77" s="197"/>
      <c r="T77" s="209"/>
    </row>
    <row r="78" spans="1:112" s="205" customFormat="1" ht="21.75" thickBot="1" x14ac:dyDescent="0.4">
      <c r="A78" s="298" t="s">
        <v>16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323">
        <v>0</v>
      </c>
      <c r="K78" s="45">
        <v>0</v>
      </c>
      <c r="L78" s="45">
        <v>0</v>
      </c>
      <c r="M78" s="45">
        <v>0</v>
      </c>
      <c r="N78" s="45">
        <v>86.68</v>
      </c>
      <c r="O78" s="54">
        <f t="shared" ref="O78:O80" si="7">B78+C78+D78+E78+F78+G78+H78+I78+J78+K78+L78+M78+N78</f>
        <v>86.68</v>
      </c>
      <c r="P78" s="324"/>
      <c r="Q78" s="325"/>
      <c r="R78" s="326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  <c r="CU78" s="203"/>
      <c r="CV78" s="203"/>
      <c r="CW78" s="203"/>
      <c r="CX78" s="203"/>
      <c r="CY78" s="203"/>
      <c r="CZ78" s="203"/>
      <c r="DA78" s="203"/>
      <c r="DB78" s="203"/>
      <c r="DC78" s="203"/>
      <c r="DD78" s="203"/>
      <c r="DE78" s="203"/>
      <c r="DF78" s="203"/>
      <c r="DG78" s="203"/>
      <c r="DH78" s="204"/>
    </row>
    <row r="79" spans="1:112" s="57" customFormat="1" ht="21.75" thickBot="1" x14ac:dyDescent="0.4">
      <c r="A79" s="327" t="s">
        <v>37</v>
      </c>
      <c r="B79" s="128">
        <v>0</v>
      </c>
      <c r="C79" s="103">
        <v>0</v>
      </c>
      <c r="D79" s="103">
        <v>0</v>
      </c>
      <c r="E79" s="83">
        <v>0</v>
      </c>
      <c r="F79" s="103">
        <v>0</v>
      </c>
      <c r="G79" s="103">
        <v>0</v>
      </c>
      <c r="H79" s="83">
        <v>0</v>
      </c>
      <c r="I79" s="83">
        <v>0</v>
      </c>
      <c r="J79" s="125">
        <v>0</v>
      </c>
      <c r="K79" s="47">
        <v>0</v>
      </c>
      <c r="L79" s="47">
        <v>0</v>
      </c>
      <c r="M79" s="47">
        <v>0</v>
      </c>
      <c r="N79" s="47">
        <v>170.34</v>
      </c>
      <c r="O79" s="54">
        <f t="shared" si="7"/>
        <v>170.34</v>
      </c>
      <c r="P79" s="207">
        <f>(O79-O80)/O80</f>
        <v>-0.34173204003555274</v>
      </c>
      <c r="Q79" s="208">
        <f>O79/$O$84</f>
        <v>4.3310791414831904E-3</v>
      </c>
      <c r="R79" s="196">
        <f>O79-O80</f>
        <v>-88.429999999999978</v>
      </c>
      <c r="S79" s="197"/>
      <c r="T79" s="209"/>
    </row>
    <row r="80" spans="1:112" s="205" customFormat="1" ht="21.75" thickBot="1" x14ac:dyDescent="0.4">
      <c r="A80" s="298" t="s">
        <v>16</v>
      </c>
      <c r="B80" s="328">
        <v>0</v>
      </c>
      <c r="C80" s="328">
        <v>0</v>
      </c>
      <c r="D80" s="328">
        <v>0</v>
      </c>
      <c r="E80" s="329">
        <v>0</v>
      </c>
      <c r="F80" s="328">
        <v>0</v>
      </c>
      <c r="G80" s="328">
        <v>0</v>
      </c>
      <c r="H80" s="329">
        <v>0</v>
      </c>
      <c r="I80" s="329">
        <v>0</v>
      </c>
      <c r="J80" s="328">
        <v>0</v>
      </c>
      <c r="K80" s="45">
        <v>0</v>
      </c>
      <c r="L80" s="45">
        <v>0</v>
      </c>
      <c r="M80" s="45">
        <v>0</v>
      </c>
      <c r="N80" s="45">
        <v>258.77</v>
      </c>
      <c r="O80" s="54">
        <f t="shared" si="7"/>
        <v>258.77</v>
      </c>
      <c r="P80" s="324"/>
      <c r="Q80" s="325"/>
      <c r="R80" s="326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203"/>
      <c r="CY80" s="203"/>
      <c r="CZ80" s="203"/>
      <c r="DA80" s="203"/>
      <c r="DB80" s="203"/>
      <c r="DC80" s="203"/>
      <c r="DD80" s="203"/>
      <c r="DE80" s="203"/>
      <c r="DF80" s="203"/>
      <c r="DG80" s="203"/>
      <c r="DH80" s="204"/>
    </row>
    <row r="81" spans="1:197" ht="21.75" thickBot="1" x14ac:dyDescent="0.4">
      <c r="A81" s="314" t="s">
        <v>39</v>
      </c>
      <c r="B81" s="315">
        <f>B77+B79</f>
        <v>0</v>
      </c>
      <c r="C81" s="315">
        <f t="shared" ref="C81:N81" si="8">C77+C79</f>
        <v>0</v>
      </c>
      <c r="D81" s="315">
        <f t="shared" si="8"/>
        <v>0</v>
      </c>
      <c r="E81" s="315">
        <f t="shared" si="8"/>
        <v>0</v>
      </c>
      <c r="F81" s="315">
        <f t="shared" si="8"/>
        <v>0</v>
      </c>
      <c r="G81" s="315">
        <f t="shared" si="8"/>
        <v>0</v>
      </c>
      <c r="H81" s="315">
        <f t="shared" si="8"/>
        <v>0</v>
      </c>
      <c r="I81" s="315">
        <f t="shared" si="8"/>
        <v>0</v>
      </c>
      <c r="J81" s="315">
        <f t="shared" si="8"/>
        <v>0</v>
      </c>
      <c r="K81" s="315">
        <f t="shared" si="8"/>
        <v>0</v>
      </c>
      <c r="L81" s="315">
        <f t="shared" si="8"/>
        <v>0</v>
      </c>
      <c r="M81" s="315">
        <f t="shared" si="8"/>
        <v>0</v>
      </c>
      <c r="N81" s="315">
        <f t="shared" si="8"/>
        <v>430.06000000000006</v>
      </c>
      <c r="O81" s="315">
        <f t="shared" ref="O81" si="9">SUM(O77,O79)</f>
        <v>430.06000000000006</v>
      </c>
      <c r="P81" s="292">
        <f>(O81-O82)/O82</f>
        <v>0.24492690693298616</v>
      </c>
      <c r="Q81" s="293">
        <f>O81/$O$84</f>
        <v>1.0934741667173072E-2</v>
      </c>
      <c r="R81" s="282">
        <f>O81-O82</f>
        <v>84.61000000000007</v>
      </c>
      <c r="S81" s="197"/>
    </row>
    <row r="82" spans="1:197" ht="21.75" thickBot="1" x14ac:dyDescent="0.4">
      <c r="A82" s="283" t="s">
        <v>26</v>
      </c>
      <c r="B82" s="249">
        <f>B78+B80</f>
        <v>0</v>
      </c>
      <c r="C82" s="249">
        <f t="shared" ref="C82:N82" si="10">C78+C80</f>
        <v>0</v>
      </c>
      <c r="D82" s="249">
        <f t="shared" si="10"/>
        <v>0</v>
      </c>
      <c r="E82" s="249">
        <f t="shared" si="10"/>
        <v>0</v>
      </c>
      <c r="F82" s="249">
        <f t="shared" si="10"/>
        <v>0</v>
      </c>
      <c r="G82" s="249">
        <f t="shared" si="10"/>
        <v>0</v>
      </c>
      <c r="H82" s="249">
        <f t="shared" si="10"/>
        <v>0</v>
      </c>
      <c r="I82" s="249">
        <f t="shared" si="10"/>
        <v>0</v>
      </c>
      <c r="J82" s="249">
        <f t="shared" si="10"/>
        <v>0</v>
      </c>
      <c r="K82" s="249">
        <f t="shared" si="10"/>
        <v>0</v>
      </c>
      <c r="L82" s="249">
        <f t="shared" si="10"/>
        <v>0</v>
      </c>
      <c r="M82" s="249">
        <f t="shared" si="10"/>
        <v>0</v>
      </c>
      <c r="N82" s="249">
        <f t="shared" si="10"/>
        <v>345.45</v>
      </c>
      <c r="O82" s="249">
        <f>B82+C82+F82+G82+J82+K82+L82+M82+N82</f>
        <v>345.45</v>
      </c>
      <c r="P82" s="316"/>
      <c r="Q82" s="317"/>
      <c r="R82" s="318"/>
      <c r="S82" s="197"/>
    </row>
    <row r="83" spans="1:197" ht="21.75" thickBot="1" x14ac:dyDescent="0.4">
      <c r="A83" s="290" t="s">
        <v>27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9">
        <f>(N81-N82)/N82</f>
        <v>0.24492690693298616</v>
      </c>
      <c r="O83" s="320">
        <f>(O81-O82)/O82</f>
        <v>0.24492690693298616</v>
      </c>
      <c r="P83" s="292"/>
      <c r="Q83" s="293"/>
      <c r="R83" s="282"/>
      <c r="S83" s="197"/>
    </row>
    <row r="84" spans="1:197" ht="21.75" thickBot="1" x14ac:dyDescent="0.4">
      <c r="A84" s="330" t="s">
        <v>40</v>
      </c>
      <c r="B84" s="331">
        <f>SUM(B55,B73,B81)</f>
        <v>7436.4299999999985</v>
      </c>
      <c r="C84" s="331">
        <f t="shared" ref="C84:N84" si="11">SUM(C55,C73,C81)</f>
        <v>928.09</v>
      </c>
      <c r="D84" s="331">
        <f t="shared" si="11"/>
        <v>689.56999999999994</v>
      </c>
      <c r="E84" s="331">
        <f t="shared" si="11"/>
        <v>238.52</v>
      </c>
      <c r="F84" s="331">
        <f t="shared" si="11"/>
        <v>681.01999999999975</v>
      </c>
      <c r="G84" s="331">
        <f t="shared" si="11"/>
        <v>12011.750000000002</v>
      </c>
      <c r="H84" s="331">
        <f t="shared" si="11"/>
        <v>4607.2799999999988</v>
      </c>
      <c r="I84" s="331">
        <f t="shared" si="11"/>
        <v>7404.4700000000012</v>
      </c>
      <c r="J84" s="331">
        <f t="shared" si="11"/>
        <v>13436.59</v>
      </c>
      <c r="K84" s="331">
        <f t="shared" si="11"/>
        <v>119.44000000000001</v>
      </c>
      <c r="L84" s="331">
        <f t="shared" si="11"/>
        <v>897.38999999999987</v>
      </c>
      <c r="M84" s="331">
        <f t="shared" si="11"/>
        <v>1084.8</v>
      </c>
      <c r="N84" s="331">
        <f t="shared" si="11"/>
        <v>2734.18</v>
      </c>
      <c r="O84" s="331">
        <f>SUM(O55,O73,O81)</f>
        <v>39329.689999999995</v>
      </c>
      <c r="P84" s="292">
        <f>(O84-O85)/O85</f>
        <v>-4.2417373456515757E-2</v>
      </c>
      <c r="Q84" s="293">
        <f>O84/$O$84</f>
        <v>1</v>
      </c>
      <c r="R84" s="282">
        <f>O84-O85</f>
        <v>-1742.1599999999962</v>
      </c>
      <c r="S84" s="197"/>
    </row>
    <row r="85" spans="1:197" x14ac:dyDescent="0.35">
      <c r="A85" s="332" t="s">
        <v>26</v>
      </c>
      <c r="B85" s="333">
        <f>SUM(B56,B74,B82)</f>
        <v>5429.2700000000013</v>
      </c>
      <c r="C85" s="333">
        <f t="shared" ref="C85:O85" si="12">SUM(C56,C74,C82)</f>
        <v>1054.8699999999999</v>
      </c>
      <c r="D85" s="333">
        <f t="shared" si="12"/>
        <v>821.67</v>
      </c>
      <c r="E85" s="333">
        <f t="shared" si="12"/>
        <v>233.2</v>
      </c>
      <c r="F85" s="333">
        <f t="shared" si="12"/>
        <v>684.97</v>
      </c>
      <c r="G85" s="333">
        <f t="shared" si="12"/>
        <v>15723.569999999998</v>
      </c>
      <c r="H85" s="333">
        <f t="shared" si="12"/>
        <v>6399.04</v>
      </c>
      <c r="I85" s="333">
        <f t="shared" si="12"/>
        <v>9324.5299999999988</v>
      </c>
      <c r="J85" s="333">
        <f t="shared" si="12"/>
        <v>12443.439999999999</v>
      </c>
      <c r="K85" s="333">
        <f t="shared" si="12"/>
        <v>146.01</v>
      </c>
      <c r="L85" s="333">
        <f t="shared" si="12"/>
        <v>859.68999999999983</v>
      </c>
      <c r="M85" s="333">
        <f t="shared" si="12"/>
        <v>1199.8699999999999</v>
      </c>
      <c r="N85" s="333">
        <f t="shared" si="12"/>
        <v>3530.16</v>
      </c>
      <c r="O85" s="333">
        <f t="shared" si="12"/>
        <v>41071.849999999991</v>
      </c>
      <c r="P85" s="334"/>
      <c r="Q85" s="335"/>
      <c r="R85" s="336"/>
      <c r="S85" s="197"/>
    </row>
    <row r="86" spans="1:197" x14ac:dyDescent="0.35">
      <c r="A86" s="337" t="s">
        <v>27</v>
      </c>
      <c r="B86" s="163">
        <f t="shared" ref="B86:N86" si="13">(B84-B85)/B85</f>
        <v>0.3696924264219677</v>
      </c>
      <c r="C86" s="163">
        <f t="shared" si="13"/>
        <v>-0.12018542569226527</v>
      </c>
      <c r="D86" s="163">
        <f t="shared" si="13"/>
        <v>-0.16077013886353406</v>
      </c>
      <c r="E86" s="163">
        <f t="shared" si="13"/>
        <v>2.2813036020583283E-2</v>
      </c>
      <c r="F86" s="163">
        <f t="shared" si="13"/>
        <v>-5.7666759128140984E-3</v>
      </c>
      <c r="G86" s="163">
        <f t="shared" si="13"/>
        <v>-0.23606725444666807</v>
      </c>
      <c r="H86" s="163">
        <f t="shared" si="13"/>
        <v>-0.28000450067510146</v>
      </c>
      <c r="I86" s="163">
        <f t="shared" si="13"/>
        <v>-0.20591493619517529</v>
      </c>
      <c r="J86" s="163">
        <f t="shared" si="13"/>
        <v>7.9813138489035318E-2</v>
      </c>
      <c r="K86" s="163">
        <f t="shared" si="13"/>
        <v>-0.18197383740839657</v>
      </c>
      <c r="L86" s="163">
        <f t="shared" si="13"/>
        <v>4.3853016785120283E-2</v>
      </c>
      <c r="M86" s="163">
        <f t="shared" si="13"/>
        <v>-9.5902056056072701E-2</v>
      </c>
      <c r="N86" s="163">
        <f t="shared" si="13"/>
        <v>-0.22547986493530039</v>
      </c>
      <c r="O86" s="338">
        <f>(O84-O85)/O85</f>
        <v>-4.2417373456515757E-2</v>
      </c>
      <c r="P86" s="161"/>
      <c r="Q86" s="339"/>
      <c r="R86" s="161"/>
      <c r="S86" s="197"/>
    </row>
    <row r="87" spans="1:197" s="57" customFormat="1" x14ac:dyDescent="0.35">
      <c r="A87" s="340" t="s">
        <v>41</v>
      </c>
      <c r="B87" s="163">
        <f t="shared" ref="B87:O87" si="14">B84/$O$84</f>
        <v>0.18907929353117198</v>
      </c>
      <c r="C87" s="163">
        <f t="shared" si="14"/>
        <v>2.3597694261002316E-2</v>
      </c>
      <c r="D87" s="163">
        <f t="shared" si="14"/>
        <v>1.7533064715231673E-2</v>
      </c>
      <c r="E87" s="163">
        <f t="shared" si="14"/>
        <v>6.064629545770639E-3</v>
      </c>
      <c r="F87" s="163">
        <f t="shared" si="14"/>
        <v>1.7315671697386882E-2</v>
      </c>
      <c r="G87" s="163">
        <f t="shared" si="14"/>
        <v>0.30541176398796949</v>
      </c>
      <c r="H87" s="163">
        <f t="shared" si="14"/>
        <v>0.1171450881001096</v>
      </c>
      <c r="I87" s="163">
        <f t="shared" si="14"/>
        <v>0.18826667588785984</v>
      </c>
      <c r="J87" s="163">
        <f t="shared" si="14"/>
        <v>0.34163986545533415</v>
      </c>
      <c r="K87" s="163">
        <f t="shared" si="14"/>
        <v>3.0368914679978413E-3</v>
      </c>
      <c r="L87" s="163">
        <f t="shared" si="14"/>
        <v>2.2817113483477747E-2</v>
      </c>
      <c r="M87" s="163">
        <f t="shared" si="14"/>
        <v>2.7582215878131765E-2</v>
      </c>
      <c r="N87" s="163">
        <f t="shared" si="14"/>
        <v>6.9519490237527945E-2</v>
      </c>
      <c r="O87" s="163">
        <f t="shared" si="14"/>
        <v>1</v>
      </c>
      <c r="P87" s="161"/>
      <c r="Q87" s="339"/>
      <c r="R87" s="161"/>
      <c r="S87" s="197"/>
    </row>
    <row r="88" spans="1:197" s="57" customFormat="1" x14ac:dyDescent="0.35">
      <c r="A88" s="341" t="s">
        <v>42</v>
      </c>
      <c r="B88" s="342">
        <f t="shared" ref="B88:N88" si="15">B85/$O$85</f>
        <v>0.13218956535924245</v>
      </c>
      <c r="C88" s="342">
        <f t="shared" si="15"/>
        <v>2.5683527769019415E-2</v>
      </c>
      <c r="D88" s="342">
        <f t="shared" si="15"/>
        <v>2.0005672985268501E-2</v>
      </c>
      <c r="E88" s="342">
        <f t="shared" si="15"/>
        <v>5.6778547837509153E-3</v>
      </c>
      <c r="F88" s="342">
        <f t="shared" si="15"/>
        <v>1.6677359310574034E-2</v>
      </c>
      <c r="G88" s="342">
        <f t="shared" si="15"/>
        <v>0.38283081964898102</v>
      </c>
      <c r="H88" s="342">
        <f t="shared" si="15"/>
        <v>0.15580111438856545</v>
      </c>
      <c r="I88" s="342">
        <f t="shared" si="15"/>
        <v>0.2270297052604156</v>
      </c>
      <c r="J88" s="342">
        <f t="shared" si="15"/>
        <v>0.30296760433240777</v>
      </c>
      <c r="K88" s="342">
        <f t="shared" si="15"/>
        <v>3.5549896096718318E-3</v>
      </c>
      <c r="L88" s="342">
        <f t="shared" si="15"/>
        <v>2.0931367834660479E-2</v>
      </c>
      <c r="M88" s="342">
        <f t="shared" si="15"/>
        <v>2.9213926326668999E-2</v>
      </c>
      <c r="N88" s="342">
        <f t="shared" si="15"/>
        <v>8.5950839808774146E-2</v>
      </c>
      <c r="O88" s="343">
        <f>B88+C88+F88+G88+J88+L88+K88+M88+N88</f>
        <v>1</v>
      </c>
      <c r="P88" s="336"/>
      <c r="Q88" s="344"/>
      <c r="R88" s="336"/>
      <c r="S88" s="197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410" t="s">
        <v>43</v>
      </c>
      <c r="B90" s="411"/>
      <c r="C90" s="411"/>
      <c r="D90" s="411"/>
      <c r="E90" s="411"/>
      <c r="F90" s="411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9" customFormat="1" ht="24.95" customHeight="1" x14ac:dyDescent="0.3">
      <c r="A91" s="410" t="s">
        <v>76</v>
      </c>
      <c r="B91" s="410"/>
      <c r="C91" s="410"/>
      <c r="D91" s="410"/>
      <c r="E91" s="410"/>
      <c r="F91" s="410"/>
    </row>
    <row r="92" spans="1:197" s="57" customFormat="1" x14ac:dyDescent="0.35">
      <c r="A92" s="410" t="s">
        <v>79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Portfolio-JUNE 20</vt:lpstr>
      <vt:lpstr>Miscellaneous portfolio-JUNE 20</vt:lpstr>
      <vt:lpstr>Segmentwise Report JUNE 2020</vt:lpstr>
      <vt:lpstr>'Miscellaneous portfolio-JUNE 20'!Print_Area</vt:lpstr>
      <vt:lpstr>'Health Portfolio-JUNE 20'!Print_Titles</vt:lpstr>
      <vt:lpstr>'Miscellaneous portfolio-JUNE 20'!Print_Titles</vt:lpstr>
      <vt:lpstr>'Segmentwise Report JUNE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Tejasvi</cp:lastModifiedBy>
  <cp:lastPrinted>2020-03-17T09:02:52Z</cp:lastPrinted>
  <dcterms:created xsi:type="dcterms:W3CDTF">2017-03-30T08:47:18Z</dcterms:created>
  <dcterms:modified xsi:type="dcterms:W3CDTF">2020-07-17T08:18:53Z</dcterms:modified>
</cp:coreProperties>
</file>