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MAY 20" sheetId="9" r:id="rId1"/>
    <sheet name="Miscellaneous portfolio-MAY 20" sheetId="10" r:id="rId2"/>
    <sheet name="Segmentwise Report MAY 2020" sheetId="11" r:id="rId3"/>
  </sheets>
  <definedNames>
    <definedName name="_xlnm.Print_Area" localSheetId="1">'Miscellaneous portfolio-MAY 20'!$A$1:$H$70</definedName>
    <definedName name="_xlnm.Print_Titles" localSheetId="0">'Health Portfolio-MAY 20'!$3:$3</definedName>
    <definedName name="_xlnm.Print_Titles" localSheetId="1">'Miscellaneous portfolio-MAY 20'!$4:$4</definedName>
    <definedName name="_xlnm.Print_Titles" localSheetId="2">'Segmentwise Report MAY 2020'!$3:$3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F6" i="9"/>
  <c r="O13" i="11"/>
  <c r="O14" i="11"/>
  <c r="I5" i="9" l="1"/>
  <c r="O41" i="1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J57" i="11" l="1"/>
  <c r="E57" i="1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8" i="11" l="1"/>
  <c r="O7" i="11"/>
  <c r="P7" i="11" l="1"/>
  <c r="R7" i="11"/>
  <c r="N56" i="11"/>
  <c r="N55" i="11"/>
  <c r="N84" i="11" s="1"/>
  <c r="O18" i="11"/>
  <c r="O56" i="11" s="1"/>
  <c r="O85" i="11" s="1"/>
  <c r="O17" i="1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<sst xmlns="http://schemas.openxmlformats.org/spreadsheetml/2006/main" count="273" uniqueCount="84">
  <si>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</si>
  <si>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</si>
  <si>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</si>
  <si>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</si>
  <si>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</si>
  <si>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</si>
  <si>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</si>
  <si>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</si>
  <si>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</si>
  <si>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</si>
  <si>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</si>
  <si>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</si>
  <si>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</si>
  <si>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</si>
  <si>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</si>
  <si>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</si>
  <si>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</si>
  <si>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</si>
  <si>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</si>
  <si>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</si>
  <si>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</si>
  <si>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</si>
  <si>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</si>
  <si>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</si>
  <si>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</si>
  <si>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</si>
  <si>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</si>
  <si>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</si>
  <si>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</si>
  <si>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</si>
  <si>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</si>
  <si>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</si>
  <si>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</si>
  <si>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</si>
  <si>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</si>
  <si>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</si>
  <si>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</si>
  <si>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</si>
  <si>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</si>
  <si>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</si>
  <si>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</si>
  <si>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</si>
  <si>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</si>
  <si>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</si>
  <si>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</si>
  <si>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</si>
  <si>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</si>
  <si>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</si>
  <si>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</si>
  <si>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</si>
  <si>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</si>
  <si>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</si>
  <si>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</si>
  <si>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</si>
  <si>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</si>
  <si>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</si>
  <si>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</si>
  <si>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</si>
  <si>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</si>
  <si>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</si>
  <si>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</si>
  <si>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</si>
  <si>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</si>
  <si>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</si>
  <si>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</si>
  <si>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</si>
  <si>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</si>
  <si>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</si>
  <si>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</si>
  <si>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</si>
  <si>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</si>
  <si>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</si>
  <si>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</si>
  <si>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</si>
  <si>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</si>
  <si>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</si>
  <si>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</si>
  <si>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</si>
  <si>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</si>
  <si>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</si>
  <si>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Navi General *</t>
  </si>
  <si>
    <t>Navi General*</t>
  </si>
  <si>
    <t>GROSS DIRECT PREMIUM INCOME UNDERWRITTEN BY NON-LIFE INSURERS WITHIN INDIA  (SEGMENT WISE) : UPTO THE MONTH MAY 2020 (PROVISIONAL &amp; UNAUDITED) IN FY 2020-21 (Rs. In Crs.)</t>
  </si>
  <si>
    <t>GROSS DIRECT PREMIUM INCOME UNDERWRITTEN BY NON-LIFE INSURERS WITHIN INDIA  (SEGMENT WISE) : UPTO THE MONTH MAY 2020 (PROVISIONAL &amp; UNAUDITED) IN FY 2020-21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</si>
</sst>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2" fontId="23" fillId="2" borderId="3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0" fontId="24" fillId="3" borderId="62" xfId="0" applyFont="1" applyFill="1" applyBorder="1" applyAlignment="1">
      <alignment horizontal="left" vertical="center"/>
    </xf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B4" sqref="B4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2" t="s">
        <v>83</v>
      </c>
      <c r="B1" s="413"/>
      <c r="C1" s="413"/>
      <c r="D1" s="413"/>
      <c r="E1" s="413"/>
      <c r="F1" s="413"/>
      <c r="G1" s="413"/>
      <c r="H1" s="413"/>
      <c r="I1" s="414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5"/>
      <c r="B2" s="416"/>
      <c r="C2" s="416"/>
      <c r="D2" s="416"/>
      <c r="E2" s="416"/>
      <c r="F2" s="416"/>
      <c r="G2" s="416"/>
      <c r="H2" s="416"/>
      <c r="I2" s="417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47</v>
      </c>
      <c r="C3" s="5" t="s">
        <v>48</v>
      </c>
      <c r="D3" s="5" t="s">
        <v>49</v>
      </c>
      <c r="E3" s="5" t="s">
        <v>50</v>
      </c>
      <c r="F3" s="6" t="s">
        <v>68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60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70</v>
      </c>
      <c r="B5" s="14">
        <v>0</v>
      </c>
      <c r="C5" s="15">
        <v>7.76</v>
      </c>
      <c r="D5" s="15">
        <v>0</v>
      </c>
      <c r="E5" s="15">
        <v>0.01</v>
      </c>
      <c r="F5" s="14">
        <f>B5+C5+D5+E5</f>
        <v>7.77</v>
      </c>
      <c r="G5" s="16">
        <f>(F5-F6)/F6</f>
        <v>-0.29299363057324845</v>
      </c>
      <c r="H5" s="17">
        <f>F5/$F$76</f>
        <v>8.5177008127443191E-4</v>
      </c>
      <c r="I5" s="18">
        <f>F5-F6</f>
        <v>-3.2200000000000006</v>
      </c>
    </row>
    <row r="6" spans="1:18" ht="24.95" customHeight="1" thickBot="1" x14ac:dyDescent="0.4">
      <c r="A6" s="19" t="s">
        <v>34</v>
      </c>
      <c r="B6" s="20">
        <v>0</v>
      </c>
      <c r="C6" s="21">
        <v>10.99</v>
      </c>
      <c r="D6" s="22">
        <v>0</v>
      </c>
      <c r="E6" s="21">
        <v>0</v>
      </c>
      <c r="F6" s="20">
        <f t="shared" ref="F6:F40" si="0">B6+C6+D6+E6</f>
        <v>10.99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95.53</v>
      </c>
      <c r="C7" s="26">
        <v>222.85</v>
      </c>
      <c r="D7" s="26">
        <v>0.7</v>
      </c>
      <c r="E7" s="27">
        <v>2.5099999999999998</v>
      </c>
      <c r="F7" s="28">
        <f>B7+C7+D7+E7</f>
        <v>321.58999999999997</v>
      </c>
      <c r="G7" s="29">
        <f>(F7-F8)/F8</f>
        <v>-0.38689874745009833</v>
      </c>
      <c r="H7" s="29">
        <f>F7/$F$76</f>
        <v>3.5253634547882183E-2</v>
      </c>
      <c r="I7" s="30">
        <f>F7-F8</f>
        <v>-202.94000000000011</v>
      </c>
    </row>
    <row r="8" spans="1:18" ht="24.95" customHeight="1" thickBot="1" x14ac:dyDescent="0.4">
      <c r="A8" s="31" t="s">
        <v>16</v>
      </c>
      <c r="B8" s="32">
        <v>86.35</v>
      </c>
      <c r="C8" s="32">
        <v>259.51</v>
      </c>
      <c r="D8" s="33">
        <v>153.09</v>
      </c>
      <c r="E8" s="34">
        <v>25.58</v>
      </c>
      <c r="F8" s="35">
        <f t="shared" si="0"/>
        <v>524.53000000000009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2.23</v>
      </c>
      <c r="C9" s="26">
        <v>74.540000000000006</v>
      </c>
      <c r="D9" s="39">
        <v>0</v>
      </c>
      <c r="E9" s="26">
        <v>-0.49</v>
      </c>
      <c r="F9" s="40">
        <f t="shared" si="0"/>
        <v>76.280000000000015</v>
      </c>
      <c r="G9" s="29">
        <f t="shared" ref="G9:G41" si="1">(F9-F10)/F10</f>
        <v>-2.1172847427177947E-2</v>
      </c>
      <c r="H9" s="29">
        <f>F9/$F$76</f>
        <v>8.3620362676465488E-3</v>
      </c>
      <c r="I9" s="30">
        <f>F9-F10</f>
        <v>-1.6499999999999773</v>
      </c>
    </row>
    <row r="10" spans="1:18" ht="24.95" customHeight="1" thickBot="1" x14ac:dyDescent="0.4">
      <c r="A10" s="31" t="s">
        <v>16</v>
      </c>
      <c r="B10" s="32">
        <v>2.48</v>
      </c>
      <c r="C10" s="32">
        <v>50.15</v>
      </c>
      <c r="D10" s="41">
        <v>0</v>
      </c>
      <c r="E10" s="32">
        <v>25.3</v>
      </c>
      <c r="F10" s="21">
        <f t="shared" si="0"/>
        <v>77.929999999999993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21.38</v>
      </c>
      <c r="C11" s="43">
        <v>36.46</v>
      </c>
      <c r="D11" s="43">
        <v>0</v>
      </c>
      <c r="E11" s="43">
        <v>0.09</v>
      </c>
      <c r="F11" s="44">
        <f t="shared" si="0"/>
        <v>57.930000000000007</v>
      </c>
      <c r="G11" s="29">
        <f t="shared" si="1"/>
        <v>-7.089013632718516E-2</v>
      </c>
      <c r="H11" s="29">
        <f>F11/$F$76</f>
        <v>6.3504557024746267E-3</v>
      </c>
      <c r="I11" s="30">
        <f>F11-F12</f>
        <v>-4.4199999999999946</v>
      </c>
    </row>
    <row r="12" spans="1:18" ht="24.95" customHeight="1" thickBot="1" x14ac:dyDescent="0.4">
      <c r="A12" s="31" t="s">
        <v>16</v>
      </c>
      <c r="B12" s="45">
        <v>43.57</v>
      </c>
      <c r="C12" s="45">
        <v>18.329999999999998</v>
      </c>
      <c r="D12" s="45">
        <v>0</v>
      </c>
      <c r="E12" s="45">
        <v>0.45</v>
      </c>
      <c r="F12" s="21">
        <f t="shared" si="0"/>
        <v>62.35</v>
      </c>
      <c r="G12" s="46"/>
      <c r="H12" s="46"/>
      <c r="I12" s="38"/>
    </row>
    <row r="13" spans="1:18" ht="24.95" customHeight="1" thickBot="1" x14ac:dyDescent="0.4">
      <c r="A13" s="13" t="s">
        <v>81</v>
      </c>
      <c r="B13" s="47">
        <v>0.01</v>
      </c>
      <c r="C13" s="47">
        <v>0.1</v>
      </c>
      <c r="D13" s="47">
        <v>0</v>
      </c>
      <c r="E13" s="47">
        <v>0</v>
      </c>
      <c r="F13" s="40">
        <f t="shared" si="0"/>
        <v>0.11</v>
      </c>
      <c r="G13" s="48">
        <f t="shared" si="1"/>
        <v>-0.97864077669902905</v>
      </c>
      <c r="H13" s="48">
        <f>F13/$F$76</f>
        <v>1.2058521099123233E-5</v>
      </c>
      <c r="I13" s="30">
        <f>F13-F14</f>
        <v>-5.04</v>
      </c>
    </row>
    <row r="14" spans="1:18" ht="24.95" customHeight="1" thickBot="1" x14ac:dyDescent="0.4">
      <c r="A14" s="31" t="s">
        <v>16</v>
      </c>
      <c r="B14" s="49">
        <v>0</v>
      </c>
      <c r="C14" s="50">
        <v>5.15</v>
      </c>
      <c r="D14" s="49">
        <v>0</v>
      </c>
      <c r="E14" s="45">
        <v>0</v>
      </c>
      <c r="F14" s="21">
        <f t="shared" si="0"/>
        <v>5.15</v>
      </c>
      <c r="G14" s="51"/>
      <c r="H14" s="51"/>
      <c r="I14" s="38"/>
    </row>
    <row r="15" spans="1:18" s="57" customFormat="1" ht="24.95" customHeight="1" thickBot="1" x14ac:dyDescent="0.4">
      <c r="A15" s="25" t="s">
        <v>71</v>
      </c>
      <c r="B15" s="52">
        <v>1.85</v>
      </c>
      <c r="C15" s="53">
        <v>9.6</v>
      </c>
      <c r="D15" s="53">
        <v>0</v>
      </c>
      <c r="E15" s="53">
        <v>0</v>
      </c>
      <c r="F15" s="54">
        <f>B15+C15+D15+E15</f>
        <v>11.45</v>
      </c>
      <c r="G15" s="55">
        <f t="shared" ref="G15" si="2">(F15-F16)/F16</f>
        <v>-3.4812880765882639E-3</v>
      </c>
      <c r="H15" s="55">
        <f>F15/$F$76</f>
        <v>1.2551824234996456E-3</v>
      </c>
      <c r="I15" s="56">
        <f>F15-F16</f>
        <v>-3.9999999999999147E-2</v>
      </c>
    </row>
    <row r="16" spans="1:18" ht="24.95" customHeight="1" thickBot="1" x14ac:dyDescent="0.4">
      <c r="A16" s="31" t="s">
        <v>16</v>
      </c>
      <c r="B16" s="58">
        <v>0.45</v>
      </c>
      <c r="C16" s="59">
        <v>11.04</v>
      </c>
      <c r="D16" s="60">
        <v>0</v>
      </c>
      <c r="E16" s="60">
        <v>0</v>
      </c>
      <c r="F16" s="21">
        <f>B16+C16+D16+E16</f>
        <v>11.489999999999998</v>
      </c>
      <c r="G16" s="51"/>
      <c r="H16" s="51"/>
      <c r="I16" s="38"/>
    </row>
    <row r="17" spans="1:9" ht="24.95" customHeight="1" thickBot="1" x14ac:dyDescent="0.4">
      <c r="A17" s="61" t="s">
        <v>21</v>
      </c>
      <c r="B17" s="62">
        <v>15.6</v>
      </c>
      <c r="C17" s="63">
        <v>39.36</v>
      </c>
      <c r="D17" s="63">
        <v>0</v>
      </c>
      <c r="E17" s="64">
        <v>0.31</v>
      </c>
      <c r="F17" s="65">
        <f t="shared" si="0"/>
        <v>55.27</v>
      </c>
      <c r="G17" s="48">
        <f t="shared" si="1"/>
        <v>-8.9906141939733147E-2</v>
      </c>
      <c r="H17" s="29">
        <f>F17/$F$76</f>
        <v>6.05885873771401E-3</v>
      </c>
      <c r="I17" s="30">
        <f>F17-F18</f>
        <v>-5.4599999999999937</v>
      </c>
    </row>
    <row r="18" spans="1:9" ht="24.95" customHeight="1" thickBot="1" x14ac:dyDescent="0.4">
      <c r="A18" s="31" t="s">
        <v>16</v>
      </c>
      <c r="B18" s="66">
        <v>9.7799999999999994</v>
      </c>
      <c r="C18" s="67">
        <v>46.66</v>
      </c>
      <c r="D18" s="67">
        <v>0</v>
      </c>
      <c r="E18" s="68">
        <v>4.29</v>
      </c>
      <c r="F18" s="69">
        <f t="shared" si="0"/>
        <v>60.73</v>
      </c>
      <c r="G18" s="37"/>
      <c r="H18" s="46"/>
      <c r="I18" s="38"/>
    </row>
    <row r="19" spans="1:9" ht="24.95" customHeight="1" thickBot="1" x14ac:dyDescent="0.4">
      <c r="A19" s="25" t="s">
        <v>72</v>
      </c>
      <c r="B19" s="43">
        <v>0.89</v>
      </c>
      <c r="C19" s="43">
        <v>48.85</v>
      </c>
      <c r="D19" s="43">
        <v>0</v>
      </c>
      <c r="E19" s="43">
        <v>0.06</v>
      </c>
      <c r="F19" s="40">
        <f t="shared" si="0"/>
        <v>49.800000000000004</v>
      </c>
      <c r="G19" s="29">
        <f t="shared" si="1"/>
        <v>10.042128603104215</v>
      </c>
      <c r="H19" s="29">
        <f>F19/$F$76</f>
        <v>5.4592213703303369E-3</v>
      </c>
      <c r="I19" s="30">
        <f>F19-F20</f>
        <v>45.290000000000006</v>
      </c>
    </row>
    <row r="20" spans="1:9" ht="24.95" customHeight="1" thickBot="1" x14ac:dyDescent="0.4">
      <c r="A20" s="31" t="s">
        <v>16</v>
      </c>
      <c r="B20" s="45">
        <v>0</v>
      </c>
      <c r="C20" s="45">
        <v>2.0099999999999998</v>
      </c>
      <c r="D20" s="45">
        <v>0</v>
      </c>
      <c r="E20" s="45">
        <v>2.5</v>
      </c>
      <c r="F20" s="21">
        <f t="shared" si="0"/>
        <v>4.51</v>
      </c>
      <c r="G20" s="37"/>
      <c r="H20" s="37"/>
      <c r="I20" s="38"/>
    </row>
    <row r="21" spans="1:9" ht="24.95" customHeight="1" thickBot="1" x14ac:dyDescent="0.4">
      <c r="A21" s="25" t="s">
        <v>73</v>
      </c>
      <c r="B21" s="70">
        <v>97.2</v>
      </c>
      <c r="C21" s="70">
        <v>66.41</v>
      </c>
      <c r="D21" s="71">
        <v>0</v>
      </c>
      <c r="E21" s="72">
        <v>2.14</v>
      </c>
      <c r="F21" s="40">
        <f>B21+C21+D21+E21</f>
        <v>165.75</v>
      </c>
      <c r="G21" s="29">
        <f t="shared" si="1"/>
        <v>-0.13725796377264213</v>
      </c>
      <c r="H21" s="29">
        <f>F21/$F$76</f>
        <v>1.8169998837997053E-2</v>
      </c>
      <c r="I21" s="30">
        <f>F21-F22</f>
        <v>-26.370000000000005</v>
      </c>
    </row>
    <row r="22" spans="1:9" ht="24.95" customHeight="1" thickBot="1" x14ac:dyDescent="0.4">
      <c r="A22" s="31" t="s">
        <v>16</v>
      </c>
      <c r="B22" s="73">
        <v>87.49</v>
      </c>
      <c r="C22" s="73">
        <v>98.48</v>
      </c>
      <c r="D22" s="74">
        <v>0</v>
      </c>
      <c r="E22" s="73">
        <v>6.15</v>
      </c>
      <c r="F22" s="21">
        <f>B22+C22+D22+E22</f>
        <v>192.12</v>
      </c>
      <c r="G22" s="37"/>
      <c r="H22" s="37"/>
      <c r="I22" s="38"/>
    </row>
    <row r="23" spans="1:9" ht="24.95" customHeight="1" thickBot="1" x14ac:dyDescent="0.4">
      <c r="A23" s="61" t="s">
        <v>54</v>
      </c>
      <c r="B23" s="75">
        <v>89.54</v>
      </c>
      <c r="C23" s="26">
        <v>454.82</v>
      </c>
      <c r="D23" s="26">
        <v>0</v>
      </c>
      <c r="E23" s="76">
        <v>3.49</v>
      </c>
      <c r="F23" s="65">
        <f t="shared" si="0"/>
        <v>547.85</v>
      </c>
      <c r="G23" s="29">
        <f t="shared" si="1"/>
        <v>-5.9129628357491339E-2</v>
      </c>
      <c r="H23" s="29">
        <f>F23/$F$76</f>
        <v>6.005691621958785E-2</v>
      </c>
      <c r="I23" s="30">
        <f>F23-F24</f>
        <v>-34.430000000000064</v>
      </c>
    </row>
    <row r="24" spans="1:9" ht="24.95" customHeight="1" thickBot="1" x14ac:dyDescent="0.4">
      <c r="A24" s="31" t="s">
        <v>16</v>
      </c>
      <c r="B24" s="77">
        <v>78.34</v>
      </c>
      <c r="C24" s="77">
        <v>468.86</v>
      </c>
      <c r="D24" s="77">
        <v>-0.06</v>
      </c>
      <c r="E24" s="77">
        <v>35.14</v>
      </c>
      <c r="F24" s="21">
        <f t="shared" si="0"/>
        <v>582.28000000000009</v>
      </c>
      <c r="G24" s="37"/>
      <c r="H24" s="37"/>
      <c r="I24" s="38"/>
    </row>
    <row r="25" spans="1:9" ht="24.95" customHeight="1" thickBot="1" x14ac:dyDescent="0.4">
      <c r="A25" s="25" t="s">
        <v>55</v>
      </c>
      <c r="B25" s="26">
        <v>23.02</v>
      </c>
      <c r="C25" s="26">
        <v>200.01</v>
      </c>
      <c r="D25" s="26">
        <v>0</v>
      </c>
      <c r="E25" s="26">
        <v>0.03</v>
      </c>
      <c r="F25" s="40">
        <f t="shared" si="0"/>
        <v>223.06</v>
      </c>
      <c r="G25" s="29">
        <f t="shared" si="1"/>
        <v>-0.34440395015283332</v>
      </c>
      <c r="H25" s="29">
        <f>F25/$F$76</f>
        <v>2.445248833064026E-2</v>
      </c>
      <c r="I25" s="30">
        <f>F25-F26</f>
        <v>-117.18</v>
      </c>
    </row>
    <row r="26" spans="1:9" ht="24.95" customHeight="1" thickBot="1" x14ac:dyDescent="0.4">
      <c r="A26" s="31" t="s">
        <v>16</v>
      </c>
      <c r="B26" s="32">
        <v>23.52</v>
      </c>
      <c r="C26" s="32">
        <v>308.54000000000002</v>
      </c>
      <c r="D26" s="32">
        <v>7.43</v>
      </c>
      <c r="E26" s="32">
        <v>0.75</v>
      </c>
      <c r="F26" s="21">
        <f t="shared" si="0"/>
        <v>340.24</v>
      </c>
      <c r="G26" s="37"/>
      <c r="H26" s="37"/>
      <c r="I26" s="38"/>
    </row>
    <row r="27" spans="1:9" ht="24.95" customHeight="1" thickBot="1" x14ac:dyDescent="0.4">
      <c r="A27" s="25" t="s">
        <v>53</v>
      </c>
      <c r="B27" s="78">
        <v>10.29</v>
      </c>
      <c r="C27" s="78">
        <v>6.56</v>
      </c>
      <c r="D27" s="78">
        <v>0</v>
      </c>
      <c r="E27" s="78">
        <v>0</v>
      </c>
      <c r="F27" s="40">
        <f t="shared" si="0"/>
        <v>16.849999999999998</v>
      </c>
      <c r="G27" s="29">
        <f t="shared" si="1"/>
        <v>0.41477749790092339</v>
      </c>
      <c r="H27" s="29">
        <f>F27/$F$76</f>
        <v>1.8471461865475131E-3</v>
      </c>
      <c r="I27" s="30">
        <f>F27-F28</f>
        <v>4.9399999999999977</v>
      </c>
    </row>
    <row r="28" spans="1:9" ht="24.95" customHeight="1" thickBot="1" x14ac:dyDescent="0.4">
      <c r="A28" s="79" t="s">
        <v>16</v>
      </c>
      <c r="B28" s="80">
        <v>3.63</v>
      </c>
      <c r="C28" s="41">
        <v>8.2799999999999994</v>
      </c>
      <c r="D28" s="41">
        <v>0</v>
      </c>
      <c r="E28" s="81">
        <v>0</v>
      </c>
      <c r="F28" s="82">
        <f t="shared" si="0"/>
        <v>11.91</v>
      </c>
      <c r="G28" s="37"/>
      <c r="H28" s="37"/>
      <c r="I28" s="38"/>
    </row>
    <row r="29" spans="1:9" ht="24.95" customHeight="1" thickBot="1" x14ac:dyDescent="0.4">
      <c r="A29" s="25" t="s">
        <v>66</v>
      </c>
      <c r="B29" s="43">
        <v>5.26</v>
      </c>
      <c r="C29" s="43">
        <v>63.06</v>
      </c>
      <c r="D29" s="43">
        <v>0</v>
      </c>
      <c r="E29" s="43">
        <v>0.72</v>
      </c>
      <c r="F29" s="40">
        <f t="shared" si="0"/>
        <v>69.040000000000006</v>
      </c>
      <c r="G29" s="29">
        <f t="shared" si="1"/>
        <v>-1.8794274974699356E-3</v>
      </c>
      <c r="H29" s="29">
        <f>F29/$F$76</f>
        <v>7.5683663334860738E-3</v>
      </c>
      <c r="I29" s="30">
        <f>F29-F30</f>
        <v>-0.12999999999999545</v>
      </c>
    </row>
    <row r="30" spans="1:9" ht="24.95" customHeight="1" thickBot="1" x14ac:dyDescent="0.4">
      <c r="A30" s="31" t="s">
        <v>16</v>
      </c>
      <c r="B30" s="45">
        <v>4.7699999999999996</v>
      </c>
      <c r="C30" s="45">
        <v>62.65</v>
      </c>
      <c r="D30" s="45">
        <v>0</v>
      </c>
      <c r="E30" s="45">
        <v>1.75</v>
      </c>
      <c r="F30" s="21">
        <f t="shared" si="0"/>
        <v>69.17</v>
      </c>
      <c r="G30" s="37"/>
      <c r="H30" s="37"/>
      <c r="I30" s="38"/>
    </row>
    <row r="31" spans="1:9" ht="24.95" customHeight="1" thickBot="1" x14ac:dyDescent="0.4">
      <c r="A31" s="25" t="s">
        <v>25</v>
      </c>
      <c r="B31" s="83">
        <v>3.47</v>
      </c>
      <c r="C31" s="83">
        <v>3.12</v>
      </c>
      <c r="D31" s="83">
        <v>0</v>
      </c>
      <c r="E31" s="83">
        <v>0</v>
      </c>
      <c r="F31" s="40">
        <f t="shared" si="0"/>
        <v>6.59</v>
      </c>
      <c r="G31" s="29">
        <f t="shared" si="1"/>
        <v>-0.17727840199750311</v>
      </c>
      <c r="H31" s="29">
        <f>F31/$F$76</f>
        <v>7.224150367565646E-4</v>
      </c>
      <c r="I31" s="30">
        <f>F31-F32</f>
        <v>-1.42</v>
      </c>
    </row>
    <row r="32" spans="1:9" ht="24.95" customHeight="1" thickBot="1" x14ac:dyDescent="0.4">
      <c r="A32" s="31" t="s">
        <v>16</v>
      </c>
      <c r="B32" s="84">
        <v>0.64</v>
      </c>
      <c r="C32" s="85">
        <v>7.37</v>
      </c>
      <c r="D32" s="85">
        <v>0</v>
      </c>
      <c r="E32" s="86">
        <v>0</v>
      </c>
      <c r="F32" s="82">
        <f t="shared" si="0"/>
        <v>8.01</v>
      </c>
      <c r="G32" s="46"/>
      <c r="H32" s="46"/>
      <c r="I32" s="38"/>
    </row>
    <row r="33" spans="1:35" ht="24.95" customHeight="1" thickBot="1" x14ac:dyDescent="0.4">
      <c r="A33" s="25" t="s">
        <v>56</v>
      </c>
      <c r="B33" s="87">
        <v>260.76</v>
      </c>
      <c r="C33" s="88">
        <v>416.22</v>
      </c>
      <c r="D33" s="89">
        <v>59.57</v>
      </c>
      <c r="E33" s="90">
        <v>0.11</v>
      </c>
      <c r="F33" s="40">
        <f t="shared" si="0"/>
        <v>736.66000000000008</v>
      </c>
      <c r="G33" s="29">
        <f t="shared" si="1"/>
        <v>-2.3010304903117874E-2</v>
      </c>
      <c r="H33" s="48">
        <f>F33/$F$76</f>
        <v>8.0754819571637465E-2</v>
      </c>
      <c r="I33" s="30">
        <f>F33-F34</f>
        <v>-17.349999999999909</v>
      </c>
    </row>
    <row r="34" spans="1:35" ht="24.95" customHeight="1" thickBot="1" x14ac:dyDescent="0.4">
      <c r="A34" s="31" t="s">
        <v>16</v>
      </c>
      <c r="B34" s="91">
        <v>260.2</v>
      </c>
      <c r="C34" s="92">
        <v>378.66</v>
      </c>
      <c r="D34" s="93">
        <v>114.01</v>
      </c>
      <c r="E34" s="93">
        <v>1.1399999999999999</v>
      </c>
      <c r="F34" s="94">
        <f t="shared" si="0"/>
        <v>754.01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347.58</v>
      </c>
      <c r="C35" s="95">
        <v>1857.87</v>
      </c>
      <c r="D35" s="95">
        <v>0</v>
      </c>
      <c r="E35" s="96">
        <v>0.47</v>
      </c>
      <c r="F35" s="40">
        <f t="shared" si="0"/>
        <v>2205.9199999999996</v>
      </c>
      <c r="G35" s="97">
        <f t="shared" si="1"/>
        <v>0.24251982696467164</v>
      </c>
      <c r="H35" s="98">
        <f>F35/$F$76</f>
        <v>0.24181938966343561</v>
      </c>
      <c r="I35" s="99">
        <f>F35-F36</f>
        <v>430.55999999999949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346.46</v>
      </c>
      <c r="C36" s="50">
        <v>1425.51</v>
      </c>
      <c r="D36" s="50">
        <v>0</v>
      </c>
      <c r="E36" s="50">
        <v>3.39</v>
      </c>
      <c r="F36" s="21">
        <f t="shared" si="0"/>
        <v>1775.3600000000001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234.78</v>
      </c>
      <c r="C37" s="100">
        <v>520.16999999999996</v>
      </c>
      <c r="D37" s="100">
        <v>0.51</v>
      </c>
      <c r="E37" s="100">
        <v>0.22</v>
      </c>
      <c r="F37" s="40">
        <f t="shared" si="0"/>
        <v>755.68</v>
      </c>
      <c r="G37" s="97">
        <f t="shared" si="1"/>
        <v>7.8941732463341796E-2</v>
      </c>
      <c r="H37" s="101">
        <f>F37/$F$76</f>
        <v>8.2839847492594945E-2</v>
      </c>
      <c r="I37" s="56">
        <f>F37-F38</f>
        <v>55.289999999999964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238.77</v>
      </c>
      <c r="C38" s="50">
        <v>460.1</v>
      </c>
      <c r="D38" s="50">
        <v>0</v>
      </c>
      <c r="E38" s="50">
        <v>1.52</v>
      </c>
      <c r="F38" s="21">
        <f t="shared" si="0"/>
        <v>700.39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57</v>
      </c>
      <c r="B39" s="102">
        <v>0.18</v>
      </c>
      <c r="C39" s="103">
        <v>0</v>
      </c>
      <c r="D39" s="103">
        <v>0</v>
      </c>
      <c r="E39" s="104">
        <v>0</v>
      </c>
      <c r="F39" s="65">
        <f t="shared" si="0"/>
        <v>0.18</v>
      </c>
      <c r="G39" s="29">
        <f t="shared" si="1"/>
        <v>3.4999999999999996</v>
      </c>
      <c r="H39" s="29">
        <f>F39/$F$76</f>
        <v>1.9732125434928927E-5</v>
      </c>
      <c r="I39" s="30">
        <f>F39-F40</f>
        <v>0.13999999999999999</v>
      </c>
    </row>
    <row r="40" spans="1:35" ht="24.95" customHeight="1" thickBot="1" x14ac:dyDescent="0.4">
      <c r="A40" s="31" t="s">
        <v>16</v>
      </c>
      <c r="B40" s="105">
        <v>0.04</v>
      </c>
      <c r="C40" s="106">
        <v>0</v>
      </c>
      <c r="D40" s="106">
        <v>0</v>
      </c>
      <c r="E40" s="107">
        <v>0</v>
      </c>
      <c r="F40" s="21">
        <f t="shared" si="0"/>
        <v>0.04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18.72</v>
      </c>
      <c r="C41" s="109">
        <v>205.37</v>
      </c>
      <c r="D41" s="109">
        <v>75</v>
      </c>
      <c r="E41" s="110">
        <v>2.4300000000000002</v>
      </c>
      <c r="F41" s="40">
        <f>B41+C41+D41+E41</f>
        <v>301.52000000000004</v>
      </c>
      <c r="G41" s="29">
        <f t="shared" si="1"/>
        <v>-9.0547143632744104E-2</v>
      </c>
      <c r="H41" s="29">
        <f>F41/$F$76</f>
        <v>3.3053502561887618E-2</v>
      </c>
      <c r="I41" s="30">
        <f>F41-F42</f>
        <v>-30.019999999999982</v>
      </c>
    </row>
    <row r="42" spans="1:35" ht="24.95" customHeight="1" thickBot="1" x14ac:dyDescent="0.4">
      <c r="A42" s="31" t="s">
        <v>16</v>
      </c>
      <c r="B42" s="105">
        <v>14.47</v>
      </c>
      <c r="C42" s="106">
        <v>252.25</v>
      </c>
      <c r="D42" s="106">
        <v>52</v>
      </c>
      <c r="E42" s="111">
        <v>12.82</v>
      </c>
      <c r="F42" s="20">
        <f>B42+C42+D42+E42</f>
        <v>331.54</v>
      </c>
      <c r="G42" s="51"/>
      <c r="H42" s="37"/>
      <c r="I42" s="38"/>
    </row>
    <row r="43" spans="1:35" ht="24.95" customHeight="1" thickBot="1" x14ac:dyDescent="0.4">
      <c r="A43" s="25" t="s">
        <v>58</v>
      </c>
      <c r="B43" s="108">
        <v>28.08</v>
      </c>
      <c r="C43" s="109">
        <v>29.87</v>
      </c>
      <c r="D43" s="109">
        <v>0</v>
      </c>
      <c r="E43" s="110">
        <v>0.11</v>
      </c>
      <c r="F43" s="28">
        <f>B43+C43+D43+E43</f>
        <v>58.06</v>
      </c>
      <c r="G43" s="97">
        <f t="shared" ref="G43" si="3">(F43-F44)/F44</f>
        <v>-0.15005123700775858</v>
      </c>
      <c r="H43" s="112">
        <f>F43/$F$76</f>
        <v>6.3647066819554083E-3</v>
      </c>
      <c r="I43" s="56">
        <f>F43-F44</f>
        <v>-10.249999999999986</v>
      </c>
    </row>
    <row r="44" spans="1:35" ht="24.95" customHeight="1" thickBot="1" x14ac:dyDescent="0.4">
      <c r="A44" s="79" t="s">
        <v>16</v>
      </c>
      <c r="B44" s="113">
        <v>33.97</v>
      </c>
      <c r="C44" s="114">
        <v>33.57</v>
      </c>
      <c r="D44" s="114">
        <v>0</v>
      </c>
      <c r="E44" s="115">
        <v>0.77</v>
      </c>
      <c r="F44" s="116">
        <f>B44+C44+D44+E44</f>
        <v>68.309999999999988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30.85</v>
      </c>
      <c r="C45" s="109">
        <v>92.5</v>
      </c>
      <c r="D45" s="109">
        <v>0</v>
      </c>
      <c r="E45" s="110">
        <v>0.03</v>
      </c>
      <c r="F45" s="40">
        <f t="shared" ref="F45:F54" si="4">B45+C45+D45+E45</f>
        <v>123.38</v>
      </c>
      <c r="G45" s="97">
        <f t="shared" ref="G45" si="5">(F45-F46)/F46</f>
        <v>-4.1931977015064494E-2</v>
      </c>
      <c r="H45" s="97">
        <f>F45/$F$76</f>
        <v>1.3525275756452949E-2</v>
      </c>
      <c r="I45" s="56">
        <f>F45-F46</f>
        <v>-5.4000000000000057</v>
      </c>
      <c r="J45" s="120"/>
    </row>
    <row r="46" spans="1:35" ht="24.95" customHeight="1" thickBot="1" x14ac:dyDescent="0.4">
      <c r="A46" s="31" t="s">
        <v>16</v>
      </c>
      <c r="B46" s="121">
        <v>31</v>
      </c>
      <c r="C46" s="114">
        <v>97.51</v>
      </c>
      <c r="D46" s="114">
        <v>0</v>
      </c>
      <c r="E46" s="111">
        <v>0.27</v>
      </c>
      <c r="F46" s="21">
        <f t="shared" si="4"/>
        <v>128.78</v>
      </c>
      <c r="G46" s="46"/>
      <c r="H46" s="46"/>
      <c r="I46" s="122"/>
    </row>
    <row r="47" spans="1:35" ht="24.95" customHeight="1" thickBot="1" x14ac:dyDescent="0.4">
      <c r="A47" s="25" t="s">
        <v>59</v>
      </c>
      <c r="B47" s="119">
        <v>0.08</v>
      </c>
      <c r="C47" s="109">
        <v>0</v>
      </c>
      <c r="D47" s="109">
        <v>0</v>
      </c>
      <c r="E47" s="119">
        <v>0</v>
      </c>
      <c r="F47" s="123">
        <f t="shared" si="4"/>
        <v>0.08</v>
      </c>
      <c r="G47" s="97">
        <f t="shared" ref="G47" si="6">(F47-F48)/F48</f>
        <v>-0.27272727272727271</v>
      </c>
      <c r="H47" s="97">
        <f>F47/$F$76</f>
        <v>8.7698335266350784E-6</v>
      </c>
      <c r="I47" s="56">
        <f>F47-F48</f>
        <v>-0.03</v>
      </c>
    </row>
    <row r="48" spans="1:35" ht="24.95" customHeight="1" thickBot="1" x14ac:dyDescent="0.4">
      <c r="A48" s="31" t="s">
        <v>16</v>
      </c>
      <c r="B48" s="121">
        <v>0.01</v>
      </c>
      <c r="C48" s="106">
        <v>0</v>
      </c>
      <c r="D48" s="106">
        <v>0</v>
      </c>
      <c r="E48" s="111">
        <v>0.1</v>
      </c>
      <c r="F48" s="20">
        <f t="shared" si="4"/>
        <v>0.11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38.25</v>
      </c>
      <c r="C49" s="109">
        <v>78.95</v>
      </c>
      <c r="D49" s="109">
        <v>0</v>
      </c>
      <c r="E49" s="125">
        <v>11.56</v>
      </c>
      <c r="F49" s="28">
        <f t="shared" si="4"/>
        <v>128.76</v>
      </c>
      <c r="G49" s="126">
        <f t="shared" ref="G49" si="7">(F49-F50)/F50</f>
        <v>-0.24851173106104826</v>
      </c>
      <c r="H49" s="101">
        <f>F49/$F$76</f>
        <v>1.4115047061119159E-2</v>
      </c>
      <c r="I49" s="56">
        <f>F49-F50</f>
        <v>-42.580000000000013</v>
      </c>
    </row>
    <row r="50" spans="1:9" ht="24.95" customHeight="1" thickBot="1" x14ac:dyDescent="0.4">
      <c r="A50" s="31" t="s">
        <v>16</v>
      </c>
      <c r="B50" s="127">
        <v>21.2</v>
      </c>
      <c r="C50" s="127">
        <v>113.49</v>
      </c>
      <c r="D50" s="127">
        <v>0</v>
      </c>
      <c r="E50" s="127">
        <v>36.65</v>
      </c>
      <c r="F50" s="20">
        <f t="shared" si="4"/>
        <v>171.34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188.56</v>
      </c>
      <c r="C51" s="103">
        <v>631.84</v>
      </c>
      <c r="D51" s="103">
        <v>439.31</v>
      </c>
      <c r="E51" s="125">
        <v>0.15</v>
      </c>
      <c r="F51" s="28">
        <f t="shared" si="4"/>
        <v>1259.8600000000001</v>
      </c>
      <c r="G51" s="97">
        <f t="shared" ref="G51" si="8">(F51-F52)/F52</f>
        <v>0.61985702530343589</v>
      </c>
      <c r="H51" s="101">
        <f>F51/$F$76</f>
        <v>0.13810953083583088</v>
      </c>
      <c r="I51" s="56">
        <f>F51-F52</f>
        <v>482.10000000000025</v>
      </c>
    </row>
    <row r="52" spans="1:9" ht="24.95" customHeight="1" thickBot="1" x14ac:dyDescent="0.4">
      <c r="A52" s="31" t="s">
        <v>16</v>
      </c>
      <c r="B52" s="129">
        <v>161.16</v>
      </c>
      <c r="C52" s="130">
        <v>611.12</v>
      </c>
      <c r="D52" s="130">
        <v>3.17</v>
      </c>
      <c r="E52" s="131">
        <v>2.31</v>
      </c>
      <c r="F52" s="20">
        <f t="shared" si="4"/>
        <v>777.75999999999988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13.56</v>
      </c>
      <c r="C53" s="83">
        <v>52.86</v>
      </c>
      <c r="D53" s="103">
        <v>0</v>
      </c>
      <c r="E53" s="125">
        <v>0.01</v>
      </c>
      <c r="F53" s="28">
        <f t="shared" si="4"/>
        <v>66.430000000000007</v>
      </c>
      <c r="G53" s="97">
        <f t="shared" ref="G53" si="9">(F53-F54)/F54</f>
        <v>0.83762102351313994</v>
      </c>
      <c r="H53" s="101">
        <f>F53/$F$76</f>
        <v>7.2822505146796042E-3</v>
      </c>
      <c r="I53" s="56">
        <f>F53-F54</f>
        <v>30.280000000000008</v>
      </c>
    </row>
    <row r="54" spans="1:9" ht="24.95" customHeight="1" thickBot="1" x14ac:dyDescent="0.4">
      <c r="A54" s="31" t="s">
        <v>16</v>
      </c>
      <c r="B54" s="127">
        <v>12.79</v>
      </c>
      <c r="C54" s="114">
        <v>23.29</v>
      </c>
      <c r="D54" s="127">
        <v>0</v>
      </c>
      <c r="E54" s="127">
        <v>7.0000000000000007E-2</v>
      </c>
      <c r="F54" s="20">
        <f t="shared" si="4"/>
        <v>36.15</v>
      </c>
      <c r="G54" s="46"/>
      <c r="H54" s="37"/>
      <c r="I54" s="38"/>
    </row>
    <row r="55" spans="1:9" ht="24.95" customHeight="1" x14ac:dyDescent="0.35">
      <c r="A55" s="132" t="s">
        <v>63</v>
      </c>
      <c r="B55" s="133">
        <f>SUM(B5,B7,B9,B11,B13,B15,B17,B19,B21,B23,B25,B27,B29,B31,B33,B35,B37,B39,B41,B43,B45,B47,B49,B51,B53)</f>
        <v>1527.6699999999996</v>
      </c>
      <c r="C55" s="133">
        <f t="shared" ref="C55:F55" si="10">SUM(C5,C7,C9,C11,C13,C15,C17,C19,C21,C23,C25,C27,C29,C31,C33,C35,C37,C39,C41,C43,C45,C47,C49,C51,C53)</f>
        <v>5119.1499999999996</v>
      </c>
      <c r="D55" s="133">
        <f t="shared" si="10"/>
        <v>575.09</v>
      </c>
      <c r="E55" s="133">
        <f t="shared" si="10"/>
        <v>23.959999999999997</v>
      </c>
      <c r="F55" s="133">
        <f t="shared" si="10"/>
        <v>7245.8700000000026</v>
      </c>
      <c r="G55" s="134">
        <f>(F55-F56)/F56</f>
        <v>8.0634432977390952E-2</v>
      </c>
      <c r="H55" s="135">
        <f>F55/$F$76</f>
        <v>0.79431342069549171</v>
      </c>
      <c r="I55" s="30">
        <f>F55-F56</f>
        <v>540.67000000000189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1461.0900000000001</v>
      </c>
      <c r="C56" s="137">
        <f t="shared" ref="C56:F56" si="11">SUM(C6,C8,C10,C12,C14,C16,C18,C20,C22,C24,C26,C28,C30,C32,C34,C36,C38,C40,C42,C44,C46,C48,C50,C52,C54)</f>
        <v>4753.5200000000004</v>
      </c>
      <c r="D56" s="137">
        <f t="shared" si="11"/>
        <v>329.64000000000004</v>
      </c>
      <c r="E56" s="137">
        <f t="shared" si="11"/>
        <v>160.94999999999999</v>
      </c>
      <c r="F56" s="137">
        <f t="shared" si="11"/>
        <v>6705.2000000000007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4.5568719243851828E-2</v>
      </c>
      <c r="C57" s="141">
        <f t="shared" ref="C57:F57" si="12">(C55-C56)/C56</f>
        <v>7.6917736750870755E-2</v>
      </c>
      <c r="D57" s="141">
        <f t="shared" si="12"/>
        <v>0.74460016988229571</v>
      </c>
      <c r="E57" s="141">
        <f t="shared" si="12"/>
        <v>-0.85113389251320282</v>
      </c>
      <c r="F57" s="141">
        <f t="shared" si="12"/>
        <v>8.0634432977390952E-2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64</v>
      </c>
      <c r="B59" s="14">
        <v>69.36</v>
      </c>
      <c r="C59" s="14">
        <v>78.42</v>
      </c>
      <c r="D59" s="14">
        <v>0</v>
      </c>
      <c r="E59" s="14">
        <v>0</v>
      </c>
      <c r="F59" s="15">
        <f t="shared" ref="F59:F68" si="13">B59+C59+D59+E59</f>
        <v>147.78</v>
      </c>
      <c r="G59" s="16">
        <f t="shared" ref="G59" si="14">(F59-F60)/F60</f>
        <v>0.87943533002670748</v>
      </c>
      <c r="H59" s="16">
        <f>F59/$F$76</f>
        <v>1.6200074982076648E-2</v>
      </c>
      <c r="I59" s="30">
        <f>F59-F60</f>
        <v>69.150000000000006</v>
      </c>
    </row>
    <row r="60" spans="1:9" ht="24.95" customHeight="1" thickBot="1" x14ac:dyDescent="0.4">
      <c r="A60" s="79" t="s">
        <v>16</v>
      </c>
      <c r="B60" s="145">
        <v>30.51</v>
      </c>
      <c r="C60" s="145">
        <v>48.12</v>
      </c>
      <c r="D60" s="145">
        <v>0</v>
      </c>
      <c r="E60" s="145">
        <v>0</v>
      </c>
      <c r="F60" s="146">
        <f t="shared" si="13"/>
        <v>78.63</v>
      </c>
      <c r="G60" s="37"/>
      <c r="H60" s="37"/>
      <c r="I60" s="38"/>
    </row>
    <row r="61" spans="1:9" ht="24.95" customHeight="1" thickBot="1" x14ac:dyDescent="0.4">
      <c r="A61" s="144" t="s">
        <v>77</v>
      </c>
      <c r="B61" s="123">
        <v>226.79</v>
      </c>
      <c r="C61" s="123">
        <v>34.51</v>
      </c>
      <c r="D61" s="123">
        <v>0</v>
      </c>
      <c r="E61" s="123">
        <v>0.28000000000000003</v>
      </c>
      <c r="F61" s="15">
        <f t="shared" si="13"/>
        <v>261.58</v>
      </c>
      <c r="G61" s="29">
        <f t="shared" ref="G61:G73" si="15">(F61-F62)/F62</f>
        <v>-8.50967087545033E-2</v>
      </c>
      <c r="H61" s="29">
        <f>F61/$F$76</f>
        <v>2.8675163173715046E-2</v>
      </c>
      <c r="I61" s="30">
        <f>F61-F62</f>
        <v>-24.330000000000041</v>
      </c>
    </row>
    <row r="62" spans="1:9" ht="24.95" customHeight="1" thickBot="1" x14ac:dyDescent="0.4">
      <c r="A62" s="79" t="s">
        <v>16</v>
      </c>
      <c r="B62" s="145">
        <v>190.61</v>
      </c>
      <c r="C62" s="145">
        <v>85.87</v>
      </c>
      <c r="D62" s="145">
        <v>0</v>
      </c>
      <c r="E62" s="145">
        <v>9.43</v>
      </c>
      <c r="F62" s="146">
        <f t="shared" si="13"/>
        <v>285.91000000000003</v>
      </c>
      <c r="G62" s="37"/>
      <c r="H62" s="37"/>
      <c r="I62" s="38"/>
    </row>
    <row r="63" spans="1:9" ht="24.95" customHeight="1" thickBot="1" x14ac:dyDescent="0.4">
      <c r="A63" s="25" t="s">
        <v>67</v>
      </c>
      <c r="B63" s="123">
        <v>49.91</v>
      </c>
      <c r="C63" s="123">
        <v>37.159999999999997</v>
      </c>
      <c r="D63" s="123">
        <v>0</v>
      </c>
      <c r="E63" s="123">
        <v>0.17</v>
      </c>
      <c r="F63" s="147">
        <f t="shared" si="13"/>
        <v>87.24</v>
      </c>
      <c r="G63" s="29">
        <f t="shared" si="15"/>
        <v>2.0350877192982227E-2</v>
      </c>
      <c r="H63" s="29">
        <f>F63/$F$76</f>
        <v>9.563503460795552E-3</v>
      </c>
      <c r="I63" s="30">
        <f>F63-F64</f>
        <v>1.7399999999999807</v>
      </c>
    </row>
    <row r="64" spans="1:9" ht="24.95" customHeight="1" thickBot="1" x14ac:dyDescent="0.4">
      <c r="A64" s="79" t="s">
        <v>16</v>
      </c>
      <c r="B64" s="145">
        <v>41.77</v>
      </c>
      <c r="C64" s="145">
        <v>43.59</v>
      </c>
      <c r="D64" s="145">
        <v>0</v>
      </c>
      <c r="E64" s="145">
        <v>0.14000000000000001</v>
      </c>
      <c r="F64" s="146">
        <f t="shared" si="13"/>
        <v>85.500000000000014</v>
      </c>
      <c r="G64" s="37"/>
      <c r="H64" s="37"/>
      <c r="I64" s="38"/>
    </row>
    <row r="65" spans="1:9" ht="24.95" customHeight="1" thickBot="1" x14ac:dyDescent="0.4">
      <c r="A65" s="25" t="s">
        <v>32</v>
      </c>
      <c r="B65" s="123">
        <v>157.94</v>
      </c>
      <c r="C65" s="123">
        <v>26.59</v>
      </c>
      <c r="D65" s="123">
        <v>0</v>
      </c>
      <c r="E65" s="123">
        <v>0.46</v>
      </c>
      <c r="F65" s="15">
        <f t="shared" si="13"/>
        <v>184.99</v>
      </c>
      <c r="G65" s="29">
        <f t="shared" si="15"/>
        <v>0.1626547671422286</v>
      </c>
      <c r="H65" s="29">
        <f>F65/$F$76</f>
        <v>2.0279143801152789E-2</v>
      </c>
      <c r="I65" s="30">
        <f>F65-F66</f>
        <v>25.879999999999995</v>
      </c>
    </row>
    <row r="66" spans="1:9" ht="24.95" customHeight="1" thickBot="1" x14ac:dyDescent="0.4">
      <c r="A66" s="79" t="s">
        <v>16</v>
      </c>
      <c r="B66" s="148">
        <v>123.18</v>
      </c>
      <c r="C66" s="148">
        <v>35.93</v>
      </c>
      <c r="D66" s="148">
        <v>0</v>
      </c>
      <c r="E66" s="148">
        <v>0</v>
      </c>
      <c r="F66" s="146">
        <f t="shared" si="13"/>
        <v>159.11000000000001</v>
      </c>
      <c r="G66" s="51"/>
      <c r="H66" s="51"/>
      <c r="I66" s="38"/>
    </row>
    <row r="67" spans="1:9" ht="24.95" customHeight="1" thickBot="1" x14ac:dyDescent="0.4">
      <c r="A67" s="25" t="s">
        <v>74</v>
      </c>
      <c r="B67" s="149">
        <v>0</v>
      </c>
      <c r="C67" s="150">
        <v>0</v>
      </c>
      <c r="D67" s="150">
        <v>0</v>
      </c>
      <c r="E67" s="150">
        <v>0</v>
      </c>
      <c r="F67" s="15">
        <f t="shared" si="13"/>
        <v>0</v>
      </c>
      <c r="G67" s="29">
        <f>(F67-F68)/F68</f>
        <v>-1</v>
      </c>
      <c r="H67" s="29">
        <f>F67/F76</f>
        <v>0</v>
      </c>
      <c r="I67" s="30">
        <f>F67-F68</f>
        <v>-2.21</v>
      </c>
    </row>
    <row r="68" spans="1:9" ht="24.95" customHeight="1" thickBot="1" x14ac:dyDescent="0.4">
      <c r="A68" s="79" t="s">
        <v>16</v>
      </c>
      <c r="B68" s="145">
        <v>2.17</v>
      </c>
      <c r="C68" s="145">
        <v>0.04</v>
      </c>
      <c r="D68" s="151">
        <v>0</v>
      </c>
      <c r="E68" s="145">
        <v>0</v>
      </c>
      <c r="F68" s="146">
        <f t="shared" si="13"/>
        <v>2.21</v>
      </c>
      <c r="G68" s="37"/>
      <c r="H68" s="37"/>
      <c r="I68" s="38"/>
    </row>
    <row r="69" spans="1:9" ht="24.95" customHeight="1" thickBot="1" x14ac:dyDescent="0.4">
      <c r="A69" s="152" t="s">
        <v>33</v>
      </c>
      <c r="B69" s="123">
        <v>180.91</v>
      </c>
      <c r="C69" s="123">
        <v>99.04</v>
      </c>
      <c r="D69" s="123">
        <v>0</v>
      </c>
      <c r="E69" s="123">
        <v>2.2999999999999998</v>
      </c>
      <c r="F69" s="44">
        <f t="shared" ref="F69:F72" si="16">B69+C69+D69+E69</f>
        <v>282.25</v>
      </c>
      <c r="G69" s="153">
        <f t="shared" si="15"/>
        <v>-0.34167560759434623</v>
      </c>
      <c r="H69" s="153">
        <f>F69/$F$76</f>
        <v>3.0941068911159386E-2</v>
      </c>
      <c r="I69" s="154">
        <f>F69-F70</f>
        <v>-146.49</v>
      </c>
    </row>
    <row r="70" spans="1:9" ht="24.95" customHeight="1" thickBot="1" x14ac:dyDescent="0.4">
      <c r="A70" s="79" t="s">
        <v>34</v>
      </c>
      <c r="B70" s="145">
        <v>136.94</v>
      </c>
      <c r="C70" s="145">
        <v>106.41</v>
      </c>
      <c r="D70" s="145">
        <v>170</v>
      </c>
      <c r="E70" s="145">
        <v>15.39</v>
      </c>
      <c r="F70" s="94">
        <f t="shared" si="16"/>
        <v>428.74</v>
      </c>
      <c r="G70" s="37"/>
      <c r="H70" s="37"/>
      <c r="I70" s="38"/>
    </row>
    <row r="71" spans="1:9" ht="24.95" customHeight="1" thickBot="1" x14ac:dyDescent="0.4">
      <c r="A71" s="25" t="s">
        <v>61</v>
      </c>
      <c r="B71" s="123">
        <v>805.93</v>
      </c>
      <c r="C71" s="123">
        <v>106.34</v>
      </c>
      <c r="D71" s="123">
        <v>0</v>
      </c>
      <c r="E71" s="123">
        <v>0.2</v>
      </c>
      <c r="F71" s="40">
        <f t="shared" si="16"/>
        <v>912.47</v>
      </c>
      <c r="G71" s="29">
        <f t="shared" si="15"/>
        <v>0.23415161966592277</v>
      </c>
      <c r="H71" s="29">
        <f>F71/$F$76</f>
        <v>0.10002762497560888</v>
      </c>
      <c r="I71" s="30">
        <f>F71-F72</f>
        <v>173.12</v>
      </c>
    </row>
    <row r="72" spans="1:9" ht="24.95" customHeight="1" thickBot="1" x14ac:dyDescent="0.4">
      <c r="A72" s="79" t="s">
        <v>34</v>
      </c>
      <c r="B72" s="145">
        <v>656.27</v>
      </c>
      <c r="C72" s="145">
        <v>79.959999999999994</v>
      </c>
      <c r="D72" s="145">
        <v>0</v>
      </c>
      <c r="E72" s="145">
        <v>3.12</v>
      </c>
      <c r="F72" s="94">
        <f t="shared" si="16"/>
        <v>739.35</v>
      </c>
      <c r="G72" s="37"/>
      <c r="H72" s="37"/>
      <c r="I72" s="38"/>
    </row>
    <row r="73" spans="1:9" ht="24.95" customHeight="1" x14ac:dyDescent="0.35">
      <c r="A73" s="155" t="s">
        <v>35</v>
      </c>
      <c r="B73" s="156">
        <f t="shared" ref="B73:F74" si="17">SUM(B59,B61,B63,B65,B67,B69,B71)</f>
        <v>1490.84</v>
      </c>
      <c r="C73" s="156">
        <f t="shared" si="17"/>
        <v>382.06000000000006</v>
      </c>
      <c r="D73" s="156">
        <f t="shared" si="17"/>
        <v>0</v>
      </c>
      <c r="E73" s="156">
        <f t="shared" si="17"/>
        <v>3.41</v>
      </c>
      <c r="F73" s="156">
        <f t="shared" si="17"/>
        <v>1876.31</v>
      </c>
      <c r="G73" s="135">
        <f t="shared" si="15"/>
        <v>5.4432549383236203E-2</v>
      </c>
      <c r="H73" s="135">
        <f>F73/$F$76</f>
        <v>0.20568657930450829</v>
      </c>
      <c r="I73" s="30">
        <f>F73-F74</f>
        <v>96.859999999999673</v>
      </c>
    </row>
    <row r="74" spans="1:9" ht="24.95" customHeight="1" x14ac:dyDescent="0.35">
      <c r="A74" s="31" t="s">
        <v>26</v>
      </c>
      <c r="B74" s="137">
        <f t="shared" si="17"/>
        <v>1181.45</v>
      </c>
      <c r="C74" s="137">
        <f t="shared" si="17"/>
        <v>399.92</v>
      </c>
      <c r="D74" s="137">
        <f>SUM(D60,D62,D64,D66,D68,D70,D72)</f>
        <v>170</v>
      </c>
      <c r="E74" s="137">
        <f t="shared" si="17"/>
        <v>28.080000000000002</v>
      </c>
      <c r="F74" s="137">
        <f t="shared" si="17"/>
        <v>1779.4500000000003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0.26187312201108798</v>
      </c>
      <c r="C75" s="141">
        <f t="shared" si="18"/>
        <v>-4.4658931786357159E-2</v>
      </c>
      <c r="D75" s="141">
        <f t="shared" si="18"/>
        <v>-1</v>
      </c>
      <c r="E75" s="141">
        <f t="shared" si="18"/>
        <v>-0.87856125356125359</v>
      </c>
      <c r="F75" s="141">
        <f t="shared" si="18"/>
        <v>5.4432549383236203E-2</v>
      </c>
      <c r="G75" s="138"/>
      <c r="H75" s="138"/>
      <c r="I75" s="139"/>
    </row>
    <row r="76" spans="1:9" ht="24.95" customHeight="1" x14ac:dyDescent="0.35">
      <c r="A76" s="18" t="s">
        <v>40</v>
      </c>
      <c r="B76" s="30">
        <f>B73+B55</f>
        <v>3018.5099999999993</v>
      </c>
      <c r="C76" s="30">
        <f t="shared" ref="C76:F76" si="19">C73+C55</f>
        <v>5501.21</v>
      </c>
      <c r="D76" s="30">
        <f t="shared" si="19"/>
        <v>575.09</v>
      </c>
      <c r="E76" s="30">
        <f t="shared" si="19"/>
        <v>27.369999999999997</v>
      </c>
      <c r="F76" s="30">
        <f t="shared" si="19"/>
        <v>9122.1800000000021</v>
      </c>
      <c r="G76" s="159">
        <f t="shared" ref="G76" si="20">(F76-F77)/F77</f>
        <v>7.513922200680058E-2</v>
      </c>
      <c r="H76" s="159">
        <f>F76/$F$76</f>
        <v>1</v>
      </c>
      <c r="I76" s="30">
        <f>F76-F77</f>
        <v>637.53000000000065</v>
      </c>
    </row>
    <row r="77" spans="1:9" ht="24.95" customHeight="1" x14ac:dyDescent="0.35">
      <c r="A77" s="31" t="s">
        <v>26</v>
      </c>
      <c r="B77" s="158">
        <f>B56+B74</f>
        <v>2642.54</v>
      </c>
      <c r="C77" s="158">
        <f t="shared" ref="C77:F77" si="21">C56+C74</f>
        <v>5153.4400000000005</v>
      </c>
      <c r="D77" s="158">
        <f t="shared" si="21"/>
        <v>499.64000000000004</v>
      </c>
      <c r="E77" s="158">
        <f t="shared" si="21"/>
        <v>189.03</v>
      </c>
      <c r="F77" s="158">
        <f t="shared" si="21"/>
        <v>8484.6500000000015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0.14227599203796323</v>
      </c>
      <c r="C78" s="159">
        <f t="shared" ref="C78:E78" si="22">(C76-C77)/C77</f>
        <v>6.7483079263559773E-2</v>
      </c>
      <c r="D78" s="159">
        <f t="shared" si="22"/>
        <v>0.15100872628292367</v>
      </c>
      <c r="E78" s="159">
        <f t="shared" si="22"/>
        <v>-0.85520816801565891</v>
      </c>
      <c r="F78" s="159">
        <f>(F76-F77)/F77</f>
        <v>7.513922200680058E-2</v>
      </c>
      <c r="G78" s="138"/>
      <c r="H78" s="138"/>
      <c r="I78" s="139"/>
    </row>
    <row r="79" spans="1:9" ht="24.95" customHeight="1" x14ac:dyDescent="0.35">
      <c r="A79" s="161" t="s">
        <v>41</v>
      </c>
      <c r="B79" s="159">
        <f>B76/$F$76</f>
        <v>0.33089787748104055</v>
      </c>
      <c r="C79" s="159">
        <f t="shared" ref="C79:F79" si="23">C76/$F$76</f>
        <v>0.60305869868825202</v>
      </c>
      <c r="D79" s="159">
        <f t="shared" si="23"/>
        <v>6.30430445354071E-2</v>
      </c>
      <c r="E79" s="159">
        <f t="shared" si="23"/>
        <v>3.0003792953000258E-3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42</v>
      </c>
      <c r="B80" s="157">
        <f>B77/$F$77</f>
        <v>0.31144949997937443</v>
      </c>
      <c r="C80" s="157">
        <f>C77/$F$77</f>
        <v>0.60738392273104957</v>
      </c>
      <c r="D80" s="157">
        <f>D77/$F$77</f>
        <v>5.8887520404495172E-2</v>
      </c>
      <c r="E80" s="157">
        <f>E77/$F$77</f>
        <v>2.2279056885080702E-2</v>
      </c>
      <c r="F80" s="157">
        <f>F77/$F$77</f>
        <v>1</v>
      </c>
      <c r="G80" s="138"/>
      <c r="H80" s="138"/>
      <c r="I80" s="139"/>
    </row>
    <row r="81" spans="1:1" s="410" customFormat="1" ht="24.95" customHeight="1" x14ac:dyDescent="0.25">
      <c r="A81" s="410" t="s">
        <v>43</v>
      </c>
    </row>
    <row r="82" spans="1:1" s="410" customFormat="1" ht="24.95" customHeight="1" x14ac:dyDescent="0.25">
      <c r="A82" s="410" t="s">
        <v>76</v>
      </c>
    </row>
    <row r="83" spans="1:1" ht="24.95" customHeight="1" x14ac:dyDescent="0.35">
      <c r="A83" s="410" t="s">
        <v>79</v>
      </c>
    </row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5" zoomScaleNormal="85" workbookViewId="0">
      <pane ySplit="4" topLeftCell="A5" activePane="bottomLeft" state="frozen"/>
      <selection pane="bottomLeft" activeCell="B6" sqref="B6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8" t="s">
        <v>82</v>
      </c>
      <c r="B1" s="418"/>
      <c r="C1" s="418"/>
      <c r="D1" s="418"/>
      <c r="E1" s="418"/>
      <c r="F1" s="418"/>
      <c r="G1" s="418"/>
      <c r="H1" s="418"/>
    </row>
    <row r="2" spans="1:8" ht="18" customHeight="1" x14ac:dyDescent="0.35">
      <c r="A2" s="419"/>
      <c r="B2" s="419"/>
      <c r="C2" s="419"/>
      <c r="D2" s="419"/>
      <c r="E2" s="419"/>
      <c r="F2" s="419"/>
      <c r="G2" s="419"/>
      <c r="H2" s="419"/>
    </row>
    <row r="3" spans="1:8" ht="21.75" thickBot="1" x14ac:dyDescent="0.4">
      <c r="A3" s="420"/>
      <c r="B3" s="420"/>
      <c r="C3" s="420"/>
      <c r="D3" s="420"/>
      <c r="E3" s="420"/>
      <c r="F3" s="420"/>
      <c r="G3" s="420"/>
      <c r="H3" s="420"/>
    </row>
    <row r="4" spans="1:8" ht="63.75" thickBot="1" x14ac:dyDescent="0.4">
      <c r="A4" s="164" t="s">
        <v>0</v>
      </c>
      <c r="B4" s="345" t="s">
        <v>45</v>
      </c>
      <c r="C4" s="345" t="s">
        <v>44</v>
      </c>
      <c r="D4" s="345" t="s">
        <v>51</v>
      </c>
      <c r="E4" s="345" t="s">
        <v>69</v>
      </c>
      <c r="F4" s="346" t="s">
        <v>13</v>
      </c>
      <c r="G4" s="347" t="s">
        <v>14</v>
      </c>
      <c r="H4" s="348" t="s">
        <v>15</v>
      </c>
    </row>
    <row r="5" spans="1:8" x14ac:dyDescent="0.35">
      <c r="A5" s="349"/>
      <c r="B5" s="350"/>
      <c r="C5" s="350"/>
      <c r="D5" s="350"/>
      <c r="E5" s="350"/>
      <c r="F5" s="350"/>
      <c r="G5" s="350"/>
      <c r="H5" s="351"/>
    </row>
    <row r="6" spans="1:8" x14ac:dyDescent="0.35">
      <c r="A6" s="161" t="s">
        <v>60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-1.53</v>
      </c>
      <c r="C7" s="14">
        <v>1.2</v>
      </c>
      <c r="D7" s="14">
        <v>87.26</v>
      </c>
      <c r="E7" s="15">
        <f>B7+C7+D7</f>
        <v>86.93</v>
      </c>
      <c r="F7" s="16">
        <f>(E7-E8)/E8</f>
        <v>-0.40996402633543733</v>
      </c>
      <c r="G7" s="352">
        <f>E7/$E$66</f>
        <v>7.0404055947454122E-2</v>
      </c>
      <c r="H7" s="30">
        <f>E7-E8</f>
        <v>-60.399999999999977</v>
      </c>
    </row>
    <row r="8" spans="1:8" ht="21.75" thickBot="1" x14ac:dyDescent="0.4">
      <c r="A8" s="31" t="s">
        <v>16</v>
      </c>
      <c r="B8" s="145">
        <v>24.11</v>
      </c>
      <c r="C8" s="145">
        <v>0.89</v>
      </c>
      <c r="D8" s="145">
        <v>122.33</v>
      </c>
      <c r="E8" s="94">
        <f t="shared" ref="E8:E53" si="0">B8+C8+D8</f>
        <v>147.32999999999998</v>
      </c>
      <c r="F8" s="46"/>
      <c r="G8" s="51"/>
      <c r="H8" s="38"/>
    </row>
    <row r="9" spans="1:8" ht="21.75" thickBot="1" x14ac:dyDescent="0.4">
      <c r="A9" s="25" t="s">
        <v>23</v>
      </c>
      <c r="B9" s="123">
        <v>10.210000000000001</v>
      </c>
      <c r="C9" s="123">
        <v>0.34</v>
      </c>
      <c r="D9" s="123">
        <v>4.59</v>
      </c>
      <c r="E9" s="40">
        <f t="shared" si="0"/>
        <v>15.14</v>
      </c>
      <c r="F9" s="29">
        <f t="shared" ref="F9:F39" si="1">(E9-E10)/E10</f>
        <v>1.4942339373970346</v>
      </c>
      <c r="G9" s="29">
        <f>E9/$E$66</f>
        <v>1.2261790026969461E-2</v>
      </c>
      <c r="H9" s="56">
        <f>E9-E10</f>
        <v>9.07</v>
      </c>
    </row>
    <row r="10" spans="1:8" ht="21.75" thickBot="1" x14ac:dyDescent="0.4">
      <c r="A10" s="31" t="s">
        <v>16</v>
      </c>
      <c r="B10" s="145">
        <v>1.63</v>
      </c>
      <c r="C10" s="145">
        <v>0.51</v>
      </c>
      <c r="D10" s="145">
        <v>3.93</v>
      </c>
      <c r="E10" s="353">
        <f t="shared" si="0"/>
        <v>6.07</v>
      </c>
      <c r="F10" s="46"/>
      <c r="G10" s="46"/>
      <c r="H10" s="38"/>
    </row>
    <row r="11" spans="1:8" ht="21.75" thickBot="1" x14ac:dyDescent="0.4">
      <c r="A11" s="25" t="s">
        <v>20</v>
      </c>
      <c r="B11" s="123">
        <v>0</v>
      </c>
      <c r="C11" s="123">
        <v>0</v>
      </c>
      <c r="D11" s="123">
        <v>1.75</v>
      </c>
      <c r="E11" s="28">
        <f t="shared" si="0"/>
        <v>1.75</v>
      </c>
      <c r="F11" s="48">
        <f>(E11-E12)/E12</f>
        <v>-0.72868217054263562</v>
      </c>
      <c r="G11" s="29">
        <f>E11/$E$66</f>
        <v>1.4173139066840526E-3</v>
      </c>
      <c r="H11" s="354">
        <f>E11-E12</f>
        <v>-4.7</v>
      </c>
    </row>
    <row r="12" spans="1:8" ht="26.25" customHeight="1" thickBot="1" x14ac:dyDescent="0.4">
      <c r="A12" s="31" t="s">
        <v>16</v>
      </c>
      <c r="B12" s="145">
        <v>0.76</v>
      </c>
      <c r="C12" s="145">
        <v>0</v>
      </c>
      <c r="D12" s="145">
        <v>5.69</v>
      </c>
      <c r="E12" s="94">
        <f t="shared" si="0"/>
        <v>6.45</v>
      </c>
      <c r="F12" s="37"/>
      <c r="G12" s="37"/>
      <c r="H12" s="355"/>
    </row>
    <row r="13" spans="1:8" ht="21.75" thickBot="1" x14ac:dyDescent="0.4">
      <c r="A13" s="13" t="s">
        <v>80</v>
      </c>
      <c r="B13" s="123">
        <v>0</v>
      </c>
      <c r="C13" s="123">
        <v>0</v>
      </c>
      <c r="D13" s="123">
        <v>0.56999999999999995</v>
      </c>
      <c r="E13" s="123">
        <f t="shared" si="0"/>
        <v>0.56999999999999995</v>
      </c>
      <c r="F13" s="356">
        <f>(E13-E14)/E14</f>
        <v>1.4782608695652173</v>
      </c>
      <c r="G13" s="356">
        <f>E13/E66</f>
        <v>4.6163938674851994E-4</v>
      </c>
      <c r="H13" s="357">
        <f>E13-E14</f>
        <v>0.33999999999999997</v>
      </c>
    </row>
    <row r="14" spans="1:8" ht="21.75" thickBot="1" x14ac:dyDescent="0.4">
      <c r="A14" s="358" t="s">
        <v>16</v>
      </c>
      <c r="B14" s="148">
        <v>0</v>
      </c>
      <c r="C14" s="148">
        <v>0</v>
      </c>
      <c r="D14" s="148">
        <v>0.23</v>
      </c>
      <c r="E14" s="148">
        <f t="shared" si="0"/>
        <v>0.23</v>
      </c>
      <c r="F14" s="51"/>
      <c r="G14" s="51"/>
      <c r="H14" s="359"/>
    </row>
    <row r="15" spans="1:8" ht="21.75" thickBot="1" x14ac:dyDescent="0.4">
      <c r="A15" s="25" t="s">
        <v>71</v>
      </c>
      <c r="B15" s="40">
        <v>0</v>
      </c>
      <c r="C15" s="40">
        <v>0</v>
      </c>
      <c r="D15" s="40">
        <v>0.02</v>
      </c>
      <c r="E15" s="40">
        <f>B15+C15+D15</f>
        <v>0.02</v>
      </c>
      <c r="F15" s="352">
        <f>(E15-E16)/E16</f>
        <v>-0.6</v>
      </c>
      <c r="G15" s="352">
        <f>E15/E66</f>
        <v>1.6197873219246315E-5</v>
      </c>
      <c r="H15" s="360">
        <f>E15-E16</f>
        <v>-3.0000000000000002E-2</v>
      </c>
    </row>
    <row r="16" spans="1:8" ht="21.75" thickBot="1" x14ac:dyDescent="0.4">
      <c r="A16" s="219" t="s">
        <v>16</v>
      </c>
      <c r="B16" s="94">
        <v>0</v>
      </c>
      <c r="C16" s="21">
        <v>0</v>
      </c>
      <c r="D16" s="21">
        <v>0.05</v>
      </c>
      <c r="E16" s="21">
        <f>B16+C16+D16</f>
        <v>0.05</v>
      </c>
      <c r="F16" s="37"/>
      <c r="G16" s="37"/>
      <c r="H16" s="355"/>
    </row>
    <row r="17" spans="1:8" ht="21.75" thickBot="1" x14ac:dyDescent="0.4">
      <c r="A17" s="152" t="s">
        <v>21</v>
      </c>
      <c r="B17" s="123">
        <v>98.82</v>
      </c>
      <c r="C17" s="123">
        <v>0</v>
      </c>
      <c r="D17" s="123">
        <v>26.86</v>
      </c>
      <c r="E17" s="361">
        <f t="shared" si="0"/>
        <v>125.67999999999999</v>
      </c>
      <c r="F17" s="135">
        <f t="shared" si="1"/>
        <v>3.6860551826994774</v>
      </c>
      <c r="G17" s="135">
        <f>E17/$E$66</f>
        <v>0.10178743530974384</v>
      </c>
      <c r="H17" s="154">
        <f>E17-E18</f>
        <v>98.859999999999985</v>
      </c>
    </row>
    <row r="18" spans="1:8" ht="21.75" thickBot="1" x14ac:dyDescent="0.4">
      <c r="A18" s="31" t="s">
        <v>16</v>
      </c>
      <c r="B18" s="148">
        <v>0</v>
      </c>
      <c r="C18" s="148">
        <v>0</v>
      </c>
      <c r="D18" s="148">
        <v>26.82</v>
      </c>
      <c r="E18" s="362">
        <f t="shared" si="0"/>
        <v>26.82</v>
      </c>
      <c r="F18" s="117"/>
      <c r="G18" s="117"/>
      <c r="H18" s="363"/>
    </row>
    <row r="19" spans="1:8" ht="21.75" thickBot="1" x14ac:dyDescent="0.4">
      <c r="A19" s="25" t="s">
        <v>75</v>
      </c>
      <c r="B19" s="95">
        <v>0</v>
      </c>
      <c r="C19" s="95">
        <v>0</v>
      </c>
      <c r="D19" s="95">
        <v>0.28000000000000003</v>
      </c>
      <c r="E19" s="364">
        <f t="shared" si="0"/>
        <v>0.28000000000000003</v>
      </c>
      <c r="F19" s="365">
        <f t="shared" ref="F19" si="2">(E19-E20)/E20</f>
        <v>-0.79259259259259263</v>
      </c>
      <c r="G19" s="365">
        <f>E19/$E$66</f>
        <v>2.2677022506944843E-4</v>
      </c>
      <c r="H19" s="366">
        <f>E19-E20</f>
        <v>-1.07</v>
      </c>
    </row>
    <row r="20" spans="1:8" ht="21.75" thickBot="1" x14ac:dyDescent="0.4">
      <c r="A20" s="31" t="s">
        <v>16</v>
      </c>
      <c r="B20" s="367">
        <v>0</v>
      </c>
      <c r="C20" s="145">
        <v>0</v>
      </c>
      <c r="D20" s="145">
        <v>1.35</v>
      </c>
      <c r="E20" s="368">
        <f t="shared" si="0"/>
        <v>1.35</v>
      </c>
      <c r="F20" s="369"/>
      <c r="G20" s="369"/>
      <c r="H20" s="370"/>
    </row>
    <row r="21" spans="1:8" ht="21.75" thickBot="1" x14ac:dyDescent="0.4">
      <c r="A21" s="25" t="s">
        <v>73</v>
      </c>
      <c r="B21" s="40">
        <v>12.45</v>
      </c>
      <c r="C21" s="40">
        <v>9.17</v>
      </c>
      <c r="D21" s="123">
        <v>16.75</v>
      </c>
      <c r="E21" s="40">
        <f t="shared" si="0"/>
        <v>38.369999999999997</v>
      </c>
      <c r="F21" s="29">
        <f t="shared" si="1"/>
        <v>-0.21243842364532023</v>
      </c>
      <c r="G21" s="29">
        <f>E21/$E$66</f>
        <v>3.1075619771124056E-2</v>
      </c>
      <c r="H21" s="371">
        <f>E21-E22</f>
        <v>-10.350000000000001</v>
      </c>
    </row>
    <row r="22" spans="1:8" ht="21.75" thickBot="1" x14ac:dyDescent="0.4">
      <c r="A22" s="31" t="s">
        <v>16</v>
      </c>
      <c r="B22" s="145">
        <v>10.31</v>
      </c>
      <c r="C22" s="145">
        <v>11.26</v>
      </c>
      <c r="D22" s="372">
        <v>27.15</v>
      </c>
      <c r="E22" s="94">
        <f t="shared" si="0"/>
        <v>48.72</v>
      </c>
      <c r="F22" s="37"/>
      <c r="G22" s="37"/>
      <c r="H22" s="373"/>
    </row>
    <row r="23" spans="1:8" ht="21.75" thickBot="1" x14ac:dyDescent="0.4">
      <c r="A23" s="25" t="s">
        <v>54</v>
      </c>
      <c r="B23" s="100">
        <v>2.06</v>
      </c>
      <c r="C23" s="123">
        <v>4.43</v>
      </c>
      <c r="D23" s="123">
        <v>42.51</v>
      </c>
      <c r="E23" s="40">
        <f t="shared" si="0"/>
        <v>49</v>
      </c>
      <c r="F23" s="29">
        <f t="shared" si="1"/>
        <v>-0.67074317968015051</v>
      </c>
      <c r="G23" s="29">
        <f>E23/$E$66</f>
        <v>3.9684789387153474E-2</v>
      </c>
      <c r="H23" s="371">
        <f>E23-E24</f>
        <v>-99.82</v>
      </c>
    </row>
    <row r="24" spans="1:8" ht="21.75" thickBot="1" x14ac:dyDescent="0.4">
      <c r="A24" s="31" t="s">
        <v>16</v>
      </c>
      <c r="B24" s="374">
        <v>82.26</v>
      </c>
      <c r="C24" s="145">
        <v>9.9</v>
      </c>
      <c r="D24" s="145">
        <v>56.66</v>
      </c>
      <c r="E24" s="94">
        <f t="shared" si="0"/>
        <v>148.82</v>
      </c>
      <c r="F24" s="37"/>
      <c r="G24" s="37"/>
      <c r="H24" s="373"/>
    </row>
    <row r="25" spans="1:8" ht="21.75" thickBot="1" x14ac:dyDescent="0.4">
      <c r="A25" s="25" t="s">
        <v>55</v>
      </c>
      <c r="B25" s="128">
        <v>0</v>
      </c>
      <c r="C25" s="83">
        <v>4.13</v>
      </c>
      <c r="D25" s="83">
        <v>38.53</v>
      </c>
      <c r="E25" s="40">
        <f t="shared" si="0"/>
        <v>42.660000000000004</v>
      </c>
      <c r="F25" s="29">
        <f t="shared" si="1"/>
        <v>-0.11180512179887565</v>
      </c>
      <c r="G25" s="29">
        <f>E25/$E$66</f>
        <v>3.4550063576652391E-2</v>
      </c>
      <c r="H25" s="371">
        <f>E25-E26</f>
        <v>-5.3699999999999974</v>
      </c>
    </row>
    <row r="26" spans="1:8" ht="21.75" thickBot="1" x14ac:dyDescent="0.4">
      <c r="A26" s="31" t="s">
        <v>16</v>
      </c>
      <c r="B26" s="375">
        <v>10.99</v>
      </c>
      <c r="C26" s="85">
        <v>7.69</v>
      </c>
      <c r="D26" s="85">
        <v>29.35</v>
      </c>
      <c r="E26" s="94">
        <f t="shared" si="0"/>
        <v>48.03</v>
      </c>
      <c r="F26" s="37"/>
      <c r="G26" s="37"/>
      <c r="H26" s="373"/>
    </row>
    <row r="27" spans="1:8" ht="21.75" thickBot="1" x14ac:dyDescent="0.4">
      <c r="A27" s="25" t="s">
        <v>53</v>
      </c>
      <c r="B27" s="40">
        <v>0</v>
      </c>
      <c r="C27" s="40">
        <v>0</v>
      </c>
      <c r="D27" s="123">
        <v>0.96</v>
      </c>
      <c r="E27" s="40">
        <f t="shared" si="0"/>
        <v>0.96</v>
      </c>
      <c r="F27" s="29">
        <f t="shared" si="1"/>
        <v>-0.25581395348837216</v>
      </c>
      <c r="G27" s="29">
        <f>E27/$E$66</f>
        <v>7.7749791452382314E-4</v>
      </c>
      <c r="H27" s="371">
        <f>E27-E28</f>
        <v>-0.33000000000000007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1.29</v>
      </c>
      <c r="E28" s="94">
        <f t="shared" si="0"/>
        <v>1.29</v>
      </c>
      <c r="F28" s="37"/>
      <c r="G28" s="37"/>
      <c r="H28" s="373"/>
    </row>
    <row r="29" spans="1:8" ht="21.75" thickBot="1" x14ac:dyDescent="0.4">
      <c r="A29" s="25" t="s">
        <v>66</v>
      </c>
      <c r="B29" s="123">
        <v>0</v>
      </c>
      <c r="C29" s="123">
        <v>0</v>
      </c>
      <c r="D29" s="376">
        <v>17.510000000000002</v>
      </c>
      <c r="E29" s="377">
        <f t="shared" si="0"/>
        <v>17.510000000000002</v>
      </c>
      <c r="F29" s="29">
        <f t="shared" si="1"/>
        <v>0.31654135338345868</v>
      </c>
      <c r="G29" s="29">
        <f>E29/$E$66</f>
        <v>1.418123800345015E-2</v>
      </c>
      <c r="H29" s="378">
        <f>E29-E30</f>
        <v>4.2100000000000009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13.3</v>
      </c>
      <c r="E30" s="353">
        <f t="shared" si="0"/>
        <v>13.3</v>
      </c>
      <c r="F30" s="46"/>
      <c r="G30" s="37"/>
      <c r="H30" s="379"/>
    </row>
    <row r="31" spans="1:8" ht="21.75" thickBot="1" x14ac:dyDescent="0.4">
      <c r="A31" s="25" t="s">
        <v>25</v>
      </c>
      <c r="B31" s="123">
        <v>0</v>
      </c>
      <c r="C31" s="123">
        <v>0</v>
      </c>
      <c r="D31" s="123">
        <v>0.35</v>
      </c>
      <c r="E31" s="40">
        <f t="shared" si="0"/>
        <v>0.35</v>
      </c>
      <c r="F31" s="29">
        <f t="shared" si="1"/>
        <v>-0.31372549019607848</v>
      </c>
      <c r="G31" s="29">
        <f>E31/$E$66</f>
        <v>2.8346278133681052E-4</v>
      </c>
      <c r="H31" s="371">
        <f>E31-E32</f>
        <v>-0.16000000000000003</v>
      </c>
    </row>
    <row r="32" spans="1:8" ht="21.75" thickBot="1" x14ac:dyDescent="0.4">
      <c r="A32" s="31" t="s">
        <v>16</v>
      </c>
      <c r="B32" s="145">
        <v>0</v>
      </c>
      <c r="C32" s="145">
        <v>0</v>
      </c>
      <c r="D32" s="145">
        <v>0.51</v>
      </c>
      <c r="E32" s="353">
        <f t="shared" si="0"/>
        <v>0.51</v>
      </c>
      <c r="F32" s="37"/>
      <c r="G32" s="46"/>
      <c r="H32" s="373"/>
    </row>
    <row r="33" spans="1:8" ht="21.75" thickBot="1" x14ac:dyDescent="0.4">
      <c r="A33" s="25" t="s">
        <v>56</v>
      </c>
      <c r="B33" s="380">
        <v>2.3199999999999998</v>
      </c>
      <c r="C33" s="381">
        <v>0</v>
      </c>
      <c r="D33" s="380">
        <v>54.56</v>
      </c>
      <c r="E33" s="40">
        <f t="shared" si="0"/>
        <v>56.88</v>
      </c>
      <c r="F33" s="356">
        <f t="shared" si="1"/>
        <v>-3.001364256480215E-2</v>
      </c>
      <c r="G33" s="48">
        <f>E33/$E$66</f>
        <v>4.6066751435536527E-2</v>
      </c>
      <c r="H33" s="357">
        <f>E33-E34</f>
        <v>-1.759999999999998</v>
      </c>
    </row>
    <row r="34" spans="1:8" ht="21.75" thickBot="1" x14ac:dyDescent="0.4">
      <c r="A34" s="31" t="s">
        <v>16</v>
      </c>
      <c r="B34" s="382">
        <v>-10.91</v>
      </c>
      <c r="C34" s="383">
        <v>0</v>
      </c>
      <c r="D34" s="384">
        <v>69.55</v>
      </c>
      <c r="E34" s="82">
        <f t="shared" si="0"/>
        <v>58.64</v>
      </c>
      <c r="F34" s="37"/>
      <c r="G34" s="51"/>
      <c r="H34" s="373"/>
    </row>
    <row r="35" spans="1:8" ht="21.75" thickBot="1" x14ac:dyDescent="0.4">
      <c r="A35" s="25" t="s">
        <v>28</v>
      </c>
      <c r="B35" s="44">
        <v>0</v>
      </c>
      <c r="C35" s="40">
        <v>6.4</v>
      </c>
      <c r="D35" s="40">
        <v>252.39</v>
      </c>
      <c r="E35" s="123">
        <f t="shared" si="0"/>
        <v>258.78999999999996</v>
      </c>
      <c r="F35" s="48">
        <f t="shared" si="1"/>
        <v>-5.712828360112239E-2</v>
      </c>
      <c r="G35" s="29">
        <f>E35/$E$66</f>
        <v>0.20959238052043766</v>
      </c>
      <c r="H35" s="357">
        <f>E35-E36</f>
        <v>-15.680000000000064</v>
      </c>
    </row>
    <row r="36" spans="1:8" ht="21.75" thickBot="1" x14ac:dyDescent="0.4">
      <c r="A36" s="31" t="s">
        <v>16</v>
      </c>
      <c r="B36" s="145">
        <v>0</v>
      </c>
      <c r="C36" s="145">
        <v>7.56</v>
      </c>
      <c r="D36" s="145">
        <v>266.91000000000003</v>
      </c>
      <c r="E36" s="385">
        <f t="shared" si="0"/>
        <v>274.47000000000003</v>
      </c>
      <c r="F36" s="37"/>
      <c r="G36" s="369"/>
      <c r="H36" s="386"/>
    </row>
    <row r="37" spans="1:8" ht="21.75" thickBot="1" x14ac:dyDescent="0.4">
      <c r="A37" s="25" t="s">
        <v>30</v>
      </c>
      <c r="B37" s="123">
        <v>23.57</v>
      </c>
      <c r="C37" s="123">
        <v>0</v>
      </c>
      <c r="D37" s="123">
        <v>63.38</v>
      </c>
      <c r="E37" s="28">
        <f t="shared" si="0"/>
        <v>86.95</v>
      </c>
      <c r="F37" s="356">
        <f t="shared" si="1"/>
        <v>-0.78104854955680902</v>
      </c>
      <c r="G37" s="356">
        <f>E37/$E$66</f>
        <v>7.0420253820673365E-2</v>
      </c>
      <c r="H37" s="387">
        <f>E37-E38</f>
        <v>-310.17</v>
      </c>
    </row>
    <row r="38" spans="1:8" ht="21.75" thickBot="1" x14ac:dyDescent="0.4">
      <c r="A38" s="31" t="s">
        <v>16</v>
      </c>
      <c r="B38" s="145">
        <v>327.13</v>
      </c>
      <c r="C38" s="145">
        <v>0</v>
      </c>
      <c r="D38" s="145">
        <v>69.989999999999995</v>
      </c>
      <c r="E38" s="94">
        <f t="shared" si="0"/>
        <v>397.12</v>
      </c>
      <c r="F38" s="37"/>
      <c r="G38" s="37"/>
      <c r="H38" s="355"/>
    </row>
    <row r="39" spans="1:8" ht="21.75" thickBot="1" x14ac:dyDescent="0.4">
      <c r="A39" s="25" t="s">
        <v>57</v>
      </c>
      <c r="B39" s="123">
        <v>0</v>
      </c>
      <c r="C39" s="123">
        <v>0.31</v>
      </c>
      <c r="D39" s="123">
        <v>0.9</v>
      </c>
      <c r="E39" s="40">
        <f t="shared" si="0"/>
        <v>1.21</v>
      </c>
      <c r="F39" s="356">
        <f t="shared" si="1"/>
        <v>8.3333333333333419E-3</v>
      </c>
      <c r="G39" s="356">
        <f>E39/$E$66</f>
        <v>9.7997132976440204E-4</v>
      </c>
      <c r="H39" s="357">
        <f>E39-E40</f>
        <v>1.0000000000000009E-2</v>
      </c>
    </row>
    <row r="40" spans="1:8" ht="21.75" thickBot="1" x14ac:dyDescent="0.4">
      <c r="A40" s="31" t="s">
        <v>16</v>
      </c>
      <c r="B40" s="388">
        <v>0</v>
      </c>
      <c r="C40" s="388">
        <v>0.57999999999999996</v>
      </c>
      <c r="D40" s="388">
        <v>0.62</v>
      </c>
      <c r="E40" s="389">
        <f t="shared" si="0"/>
        <v>1.2</v>
      </c>
      <c r="F40" s="37"/>
      <c r="G40" s="37"/>
      <c r="H40" s="355"/>
    </row>
    <row r="41" spans="1:8" s="162" customFormat="1" ht="21.75" thickBot="1" x14ac:dyDescent="0.4">
      <c r="A41" s="25" t="s">
        <v>18</v>
      </c>
      <c r="B41" s="40">
        <v>145.41999999999999</v>
      </c>
      <c r="C41" s="390">
        <v>0</v>
      </c>
      <c r="D41" s="391">
        <v>7.08</v>
      </c>
      <c r="E41" s="40">
        <f t="shared" si="0"/>
        <v>152.5</v>
      </c>
      <c r="F41" s="356">
        <f t="shared" ref="F41" si="3">(E41-E42)/E42</f>
        <v>0.22884770346494754</v>
      </c>
      <c r="G41" s="356">
        <f>E41/$E$66</f>
        <v>0.12350878329675316</v>
      </c>
      <c r="H41" s="357">
        <f>E41-E42</f>
        <v>28.399999999999991</v>
      </c>
    </row>
    <row r="42" spans="1:8" ht="21.75" thickBot="1" x14ac:dyDescent="0.4">
      <c r="A42" s="31" t="s">
        <v>16</v>
      </c>
      <c r="B42" s="145">
        <v>113.01</v>
      </c>
      <c r="C42" s="145">
        <v>0</v>
      </c>
      <c r="D42" s="145">
        <v>11.09</v>
      </c>
      <c r="E42" s="94">
        <f t="shared" si="0"/>
        <v>124.10000000000001</v>
      </c>
      <c r="F42" s="37"/>
      <c r="G42" s="37"/>
      <c r="H42" s="355"/>
    </row>
    <row r="43" spans="1:8" s="162" customFormat="1" ht="21.75" thickBot="1" x14ac:dyDescent="0.4">
      <c r="A43" s="25" t="s">
        <v>58</v>
      </c>
      <c r="B43" s="40">
        <v>0.17</v>
      </c>
      <c r="C43" s="65">
        <v>0</v>
      </c>
      <c r="D43" s="65">
        <v>2.52</v>
      </c>
      <c r="E43" s="40">
        <f t="shared" si="0"/>
        <v>2.69</v>
      </c>
      <c r="F43" s="356">
        <f t="shared" ref="F43" si="4">(E43-E44)/E44</f>
        <v>-0.44763860369609859</v>
      </c>
      <c r="G43" s="356">
        <f>E43/$E$66</f>
        <v>2.1786139479886293E-3</v>
      </c>
      <c r="H43" s="357">
        <f>E43-E44</f>
        <v>-2.1800000000000002</v>
      </c>
    </row>
    <row r="44" spans="1:8" ht="21.75" thickBot="1" x14ac:dyDescent="0.4">
      <c r="A44" s="31" t="s">
        <v>16</v>
      </c>
      <c r="B44" s="145">
        <v>1.51</v>
      </c>
      <c r="C44" s="145">
        <v>0</v>
      </c>
      <c r="D44" s="145">
        <v>3.36</v>
      </c>
      <c r="E44" s="94">
        <f t="shared" si="0"/>
        <v>4.87</v>
      </c>
      <c r="F44" s="392"/>
      <c r="G44" s="392"/>
      <c r="H44" s="393"/>
    </row>
    <row r="45" spans="1:8" s="162" customFormat="1" ht="21.75" thickBot="1" x14ac:dyDescent="0.4">
      <c r="A45" s="25" t="s">
        <v>24</v>
      </c>
      <c r="B45" s="40">
        <v>0.49</v>
      </c>
      <c r="C45" s="40">
        <v>5.57</v>
      </c>
      <c r="D45" s="391">
        <v>11.77</v>
      </c>
      <c r="E45" s="40">
        <f t="shared" si="0"/>
        <v>17.829999999999998</v>
      </c>
      <c r="F45" s="356">
        <f t="shared" ref="F45" si="5">(E45-E46)/E46</f>
        <v>-0.95243557594835404</v>
      </c>
      <c r="G45" s="356">
        <f>E45/$E$66</f>
        <v>1.4440403974958089E-2</v>
      </c>
      <c r="H45" s="357">
        <f>E45-E46</f>
        <v>-357.03</v>
      </c>
    </row>
    <row r="46" spans="1:8" ht="21.75" thickBot="1" x14ac:dyDescent="0.4">
      <c r="A46" s="31" t="s">
        <v>16</v>
      </c>
      <c r="B46" s="145">
        <v>357.02</v>
      </c>
      <c r="C46" s="145">
        <v>3.76</v>
      </c>
      <c r="D46" s="145">
        <v>14.08</v>
      </c>
      <c r="E46" s="94">
        <f t="shared" si="0"/>
        <v>374.85999999999996</v>
      </c>
      <c r="F46" s="392"/>
      <c r="G46" s="392"/>
      <c r="H46" s="393"/>
    </row>
    <row r="47" spans="1:8" s="162" customFormat="1" ht="21.75" thickBot="1" x14ac:dyDescent="0.4">
      <c r="A47" s="25" t="s">
        <v>59</v>
      </c>
      <c r="B47" s="40">
        <v>0</v>
      </c>
      <c r="C47" s="40">
        <v>0</v>
      </c>
      <c r="D47" s="65">
        <v>2.0699999999999998</v>
      </c>
      <c r="E47" s="394">
        <f t="shared" si="0"/>
        <v>2.0699999999999998</v>
      </c>
      <c r="F47" s="356">
        <f t="shared" ref="F47" si="6">(E47-E48)/E48</f>
        <v>0.3618421052631578</v>
      </c>
      <c r="G47" s="356">
        <f>E47/$E$66</f>
        <v>1.6764798781919936E-3</v>
      </c>
      <c r="H47" s="357">
        <f>E47-E48</f>
        <v>0.54999999999999982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1.52</v>
      </c>
      <c r="E48" s="94">
        <f t="shared" si="0"/>
        <v>1.52</v>
      </c>
      <c r="F48" s="392"/>
      <c r="G48" s="392"/>
      <c r="H48" s="393"/>
    </row>
    <row r="49" spans="1:8" s="162" customFormat="1" ht="21.75" thickBot="1" x14ac:dyDescent="0.4">
      <c r="A49" s="25" t="s">
        <v>17</v>
      </c>
      <c r="B49" s="395">
        <v>4.4800000000000004</v>
      </c>
      <c r="C49" s="396">
        <v>8.94</v>
      </c>
      <c r="D49" s="397">
        <v>4.97</v>
      </c>
      <c r="E49" s="123">
        <f t="shared" si="0"/>
        <v>18.39</v>
      </c>
      <c r="F49" s="356">
        <f t="shared" ref="F49" si="7">(E49-E50)/E50</f>
        <v>-0.27225959635931929</v>
      </c>
      <c r="G49" s="356">
        <f>E49/$E$66</f>
        <v>1.4893944425096988E-2</v>
      </c>
      <c r="H49" s="357">
        <f>E49-E50</f>
        <v>-6.879999999999999</v>
      </c>
    </row>
    <row r="50" spans="1:8" ht="21.75" thickBot="1" x14ac:dyDescent="0.4">
      <c r="A50" s="31" t="s">
        <v>16</v>
      </c>
      <c r="B50" s="50">
        <v>8.81</v>
      </c>
      <c r="C50" s="50">
        <v>8.8000000000000007</v>
      </c>
      <c r="D50" s="50">
        <v>7.66</v>
      </c>
      <c r="E50" s="94">
        <f t="shared" si="0"/>
        <v>25.27</v>
      </c>
      <c r="F50" s="392"/>
      <c r="G50" s="392"/>
      <c r="H50" s="393"/>
    </row>
    <row r="51" spans="1:8" s="162" customFormat="1" ht="21.75" thickBot="1" x14ac:dyDescent="0.4">
      <c r="A51" s="25" t="s">
        <v>29</v>
      </c>
      <c r="B51" s="40">
        <v>22.94</v>
      </c>
      <c r="C51" s="65">
        <v>0</v>
      </c>
      <c r="D51" s="398">
        <v>69.05</v>
      </c>
      <c r="E51" s="123">
        <f t="shared" si="0"/>
        <v>91.99</v>
      </c>
      <c r="F51" s="356">
        <f t="shared" ref="F51" si="8">(E51-E52)/E52</f>
        <v>-3.7157211639104015E-2</v>
      </c>
      <c r="G51" s="356">
        <f>E51/$E$66</f>
        <v>7.4502117871923429E-2</v>
      </c>
      <c r="H51" s="357">
        <f>E51-E52</f>
        <v>-3.5499999999999972</v>
      </c>
    </row>
    <row r="52" spans="1:8" s="57" customFormat="1" ht="28.5" customHeight="1" thickBot="1" x14ac:dyDescent="0.4">
      <c r="A52" s="31" t="s">
        <v>16</v>
      </c>
      <c r="B52" s="145">
        <v>1.38</v>
      </c>
      <c r="C52" s="145">
        <v>0</v>
      </c>
      <c r="D52" s="145">
        <v>94.16</v>
      </c>
      <c r="E52" s="94">
        <f t="shared" si="0"/>
        <v>95.539999999999992</v>
      </c>
      <c r="F52" s="37"/>
      <c r="G52" s="37"/>
      <c r="H52" s="355"/>
    </row>
    <row r="53" spans="1:8" s="162" customFormat="1" ht="21.75" thickBot="1" x14ac:dyDescent="0.4">
      <c r="A53" s="25" t="s">
        <v>22</v>
      </c>
      <c r="B53" s="398">
        <v>0.2</v>
      </c>
      <c r="C53" s="398">
        <v>0.25</v>
      </c>
      <c r="D53" s="398">
        <v>10.42</v>
      </c>
      <c r="E53" s="44">
        <f t="shared" si="0"/>
        <v>10.87</v>
      </c>
      <c r="F53" s="153">
        <f t="shared" ref="F53" si="9">(E53-E54)/E54</f>
        <v>-2.6857654431513046E-2</v>
      </c>
      <c r="G53" s="153">
        <f>E53/$E$66</f>
        <v>8.8035440946603715E-3</v>
      </c>
      <c r="H53" s="399">
        <f>E53-E54</f>
        <v>-0.30000000000000071</v>
      </c>
    </row>
    <row r="54" spans="1:8" ht="21.75" thickBot="1" x14ac:dyDescent="0.4">
      <c r="A54" s="31" t="s">
        <v>16</v>
      </c>
      <c r="B54" s="145">
        <v>0</v>
      </c>
      <c r="C54" s="145">
        <v>0</v>
      </c>
      <c r="D54" s="145">
        <v>11.17</v>
      </c>
      <c r="E54" s="94">
        <f>B54+C54+D54</f>
        <v>11.17</v>
      </c>
      <c r="F54" s="392"/>
      <c r="G54" s="392"/>
      <c r="H54" s="400"/>
    </row>
    <row r="55" spans="1:8" x14ac:dyDescent="0.35">
      <c r="A55" s="140" t="s">
        <v>62</v>
      </c>
      <c r="B55" s="156">
        <f t="shared" ref="B55:E56" si="10">SUM(B7+B9+B11+B13+B15+B17+B19+B21+B23+B25+B27+B29+B31+B33+B35+B37+B39+B41+B43+B45+B47+B49+B51+B53)</f>
        <v>321.60000000000002</v>
      </c>
      <c r="C55" s="156">
        <f t="shared" si="10"/>
        <v>40.74</v>
      </c>
      <c r="D55" s="156">
        <f t="shared" si="10"/>
        <v>717.05</v>
      </c>
      <c r="E55" s="156">
        <f t="shared" si="10"/>
        <v>1079.3899999999999</v>
      </c>
      <c r="F55" s="135">
        <f>(E55-E56)/E56</f>
        <v>-0.40618793770251899</v>
      </c>
      <c r="G55" s="135">
        <f>E55/$E$66</f>
        <v>0.87419111870611388</v>
      </c>
      <c r="H55" s="154">
        <f>E55-E56</f>
        <v>-738.33999999999969</v>
      </c>
    </row>
    <row r="56" spans="1:8" x14ac:dyDescent="0.35">
      <c r="A56" s="31" t="s">
        <v>26</v>
      </c>
      <c r="B56" s="401">
        <f t="shared" si="10"/>
        <v>928.00999999999988</v>
      </c>
      <c r="C56" s="401">
        <f t="shared" si="10"/>
        <v>50.95</v>
      </c>
      <c r="D56" s="401">
        <f t="shared" si="10"/>
        <v>838.7700000000001</v>
      </c>
      <c r="E56" s="401">
        <f t="shared" si="10"/>
        <v>1817.7299999999996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-0.65345201021540711</v>
      </c>
      <c r="C57" s="141">
        <f t="shared" ref="C57:D57" si="11">(C55-C56)/C56</f>
        <v>-0.20039254170755644</v>
      </c>
      <c r="D57" s="141">
        <f t="shared" si="11"/>
        <v>-0.1451172550281962</v>
      </c>
      <c r="E57" s="141">
        <f>(E55-E56)/E56</f>
        <v>-0.40618793770251899</v>
      </c>
      <c r="F57" s="138"/>
      <c r="G57" s="138"/>
      <c r="H57" s="139"/>
    </row>
    <row r="58" spans="1:8" x14ac:dyDescent="0.35">
      <c r="A58" s="161" t="s">
        <v>36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38</v>
      </c>
      <c r="B59" s="14">
        <v>87.49</v>
      </c>
      <c r="C59" s="398">
        <v>0</v>
      </c>
      <c r="D59" s="14">
        <v>0</v>
      </c>
      <c r="E59" s="15">
        <f>B59+C59+D59</f>
        <v>87.49</v>
      </c>
      <c r="F59" s="16">
        <f t="shared" ref="F59" si="12">(E59-E60)/E60</f>
        <v>1.5004286939125462</v>
      </c>
      <c r="G59" s="16">
        <f>E59/$E$66</f>
        <v>7.0857596397593009E-2</v>
      </c>
      <c r="H59" s="354">
        <f>E59-E60</f>
        <v>52.499999999999993</v>
      </c>
    </row>
    <row r="60" spans="1:8" ht="21.75" thickBot="1" x14ac:dyDescent="0.4">
      <c r="A60" s="79" t="s">
        <v>16</v>
      </c>
      <c r="B60" s="145">
        <v>34.99</v>
      </c>
      <c r="C60" s="145">
        <v>0</v>
      </c>
      <c r="D60" s="145">
        <v>0</v>
      </c>
      <c r="E60" s="145">
        <f>B60+C60+D60</f>
        <v>34.99</v>
      </c>
      <c r="F60" s="46"/>
      <c r="G60" s="37"/>
      <c r="H60" s="379"/>
    </row>
    <row r="61" spans="1:8" ht="21.75" thickBot="1" x14ac:dyDescent="0.4">
      <c r="A61" s="25" t="s">
        <v>37</v>
      </c>
      <c r="B61" s="398">
        <v>0</v>
      </c>
      <c r="C61" s="123">
        <v>67.849999999999994</v>
      </c>
      <c r="D61" s="123">
        <v>0</v>
      </c>
      <c r="E61" s="15">
        <f>B61+C61+D61</f>
        <v>67.849999999999994</v>
      </c>
      <c r="F61" s="29">
        <f t="shared" ref="F61:F63" si="13">(E61-E62)/E62</f>
        <v>-0.59856821677907945</v>
      </c>
      <c r="G61" s="356">
        <f>E61/$E$66</f>
        <v>5.4951284896293119E-2</v>
      </c>
      <c r="H61" s="371">
        <f>E61-E62</f>
        <v>-101.17000000000002</v>
      </c>
    </row>
    <row r="62" spans="1:8" ht="21.75" thickBot="1" x14ac:dyDescent="0.4">
      <c r="A62" s="79" t="s">
        <v>16</v>
      </c>
      <c r="B62" s="145">
        <v>0</v>
      </c>
      <c r="C62" s="145">
        <v>169.02</v>
      </c>
      <c r="D62" s="145">
        <v>0</v>
      </c>
      <c r="E62" s="145">
        <f>B62+C62+D62</f>
        <v>169.02</v>
      </c>
      <c r="F62" s="402"/>
      <c r="G62" s="403"/>
      <c r="H62" s="22"/>
    </row>
    <row r="63" spans="1:8" x14ac:dyDescent="0.35">
      <c r="A63" s="155" t="s">
        <v>39</v>
      </c>
      <c r="B63" s="404">
        <f>SUM(B59,B61)</f>
        <v>87.49</v>
      </c>
      <c r="C63" s="404">
        <f>SUM(C59,C61)</f>
        <v>67.849999999999994</v>
      </c>
      <c r="D63" s="156">
        <f>SUM(D59,D61)</f>
        <v>0</v>
      </c>
      <c r="E63" s="405">
        <f t="shared" ref="B63:E64" si="14">SUM(E59,E61)</f>
        <v>155.33999999999997</v>
      </c>
      <c r="F63" s="135">
        <f t="shared" si="13"/>
        <v>-0.23856673692466074</v>
      </c>
      <c r="G63" s="134">
        <f>E63/$E$66</f>
        <v>0.12580888129388612</v>
      </c>
      <c r="H63" s="154">
        <f>E63-E64</f>
        <v>-48.670000000000044</v>
      </c>
    </row>
    <row r="64" spans="1:8" x14ac:dyDescent="0.35">
      <c r="A64" s="31" t="s">
        <v>26</v>
      </c>
      <c r="B64" s="406">
        <f t="shared" si="14"/>
        <v>34.99</v>
      </c>
      <c r="C64" s="406">
        <f t="shared" si="14"/>
        <v>169.02</v>
      </c>
      <c r="D64" s="137">
        <f t="shared" si="14"/>
        <v>0</v>
      </c>
      <c r="E64" s="137">
        <f t="shared" si="14"/>
        <v>204.01000000000002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5">(B63-B64)/B64</f>
        <v>1.5004286939125462</v>
      </c>
      <c r="C65" s="141">
        <f t="shared" si="15"/>
        <v>-0.59856821677907945</v>
      </c>
      <c r="D65" s="407" t="e">
        <f t="shared" si="15"/>
        <v>#DIV/0!</v>
      </c>
      <c r="E65" s="141">
        <f>(E63-E64)/E64</f>
        <v>-0.23856673692466074</v>
      </c>
      <c r="F65" s="138"/>
      <c r="G65" s="138"/>
      <c r="H65" s="139"/>
    </row>
    <row r="66" spans="1:8" x14ac:dyDescent="0.35">
      <c r="A66" s="18" t="s">
        <v>40</v>
      </c>
      <c r="B66" s="30">
        <f>B55+B63</f>
        <v>409.09000000000003</v>
      </c>
      <c r="C66" s="30">
        <f t="shared" ref="C66:E66" si="16">C55+C63</f>
        <v>108.59</v>
      </c>
      <c r="D66" s="30">
        <f t="shared" si="16"/>
        <v>717.05</v>
      </c>
      <c r="E66" s="30">
        <f t="shared" si="16"/>
        <v>1234.7299999999998</v>
      </c>
      <c r="F66" s="159">
        <f>(E66-E67)/E67</f>
        <v>-0.38927359601135653</v>
      </c>
      <c r="G66" s="159">
        <f>E66/$E$66</f>
        <v>1</v>
      </c>
      <c r="H66" s="30">
        <f>E66-E67</f>
        <v>-787.00999999999976</v>
      </c>
    </row>
    <row r="67" spans="1:8" x14ac:dyDescent="0.35">
      <c r="A67" s="31" t="s">
        <v>26</v>
      </c>
      <c r="B67" s="158">
        <f>B64+B56</f>
        <v>962.99999999999989</v>
      </c>
      <c r="C67" s="158">
        <f t="shared" ref="C67:E67" si="17">C64+C56</f>
        <v>219.97000000000003</v>
      </c>
      <c r="D67" s="158">
        <f t="shared" si="17"/>
        <v>838.7700000000001</v>
      </c>
      <c r="E67" s="158">
        <f t="shared" si="17"/>
        <v>2021.7399999999996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-0.57519210799584619</v>
      </c>
      <c r="C68" s="159">
        <f t="shared" ref="C68:E68" si="18">(C66-C67)/C67</f>
        <v>-0.50634177387825618</v>
      </c>
      <c r="D68" s="159">
        <f t="shared" si="18"/>
        <v>-0.1451172550281962</v>
      </c>
      <c r="E68" s="159">
        <f t="shared" si="18"/>
        <v>-0.38927359601135653</v>
      </c>
      <c r="F68" s="159"/>
      <c r="G68" s="159"/>
      <c r="H68" s="30"/>
    </row>
    <row r="69" spans="1:8" x14ac:dyDescent="0.35">
      <c r="A69" s="161" t="s">
        <v>41</v>
      </c>
      <c r="B69" s="159">
        <f>B66/$E$66</f>
        <v>0.33131939776307379</v>
      </c>
      <c r="C69" s="159">
        <f t="shared" ref="C69:E69" si="19">C66/$E$66</f>
        <v>8.7946352643897871E-2</v>
      </c>
      <c r="D69" s="159">
        <f t="shared" si="19"/>
        <v>0.58073424959302855</v>
      </c>
      <c r="E69" s="159">
        <f t="shared" si="19"/>
        <v>1</v>
      </c>
      <c r="F69" s="159"/>
      <c r="G69" s="159"/>
      <c r="H69" s="30"/>
    </row>
    <row r="70" spans="1:8" x14ac:dyDescent="0.35">
      <c r="A70" s="31" t="s">
        <v>42</v>
      </c>
      <c r="B70" s="408">
        <f>B67/$E$67</f>
        <v>0.47632237577532227</v>
      </c>
      <c r="C70" s="408">
        <f t="shared" ref="C70:E70" si="20">C67/$E$67</f>
        <v>0.10880231879470163</v>
      </c>
      <c r="D70" s="408">
        <f t="shared" si="20"/>
        <v>0.4148753054299763</v>
      </c>
      <c r="E70" s="157">
        <f t="shared" si="20"/>
        <v>1</v>
      </c>
      <c r="F70" s="138"/>
      <c r="G70" s="138"/>
      <c r="H70" s="139"/>
    </row>
    <row r="72" spans="1:8" s="410" customFormat="1" ht="24.95" customHeight="1" x14ac:dyDescent="0.25">
      <c r="A72" s="410" t="s">
        <v>43</v>
      </c>
    </row>
    <row r="73" spans="1:8" x14ac:dyDescent="0.35">
      <c r="A73" s="410" t="s">
        <v>76</v>
      </c>
    </row>
    <row r="74" spans="1:8" x14ac:dyDescent="0.35">
      <c r="A74" s="410" t="s">
        <v>79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selection activeCell="B4" sqref="B4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21" t="s">
        <v>82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12" ht="24.75" customHeight="1" x14ac:dyDescent="0.3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46</v>
      </c>
      <c r="K3" s="165" t="s">
        <v>9</v>
      </c>
      <c r="L3" s="165" t="s">
        <v>10</v>
      </c>
      <c r="M3" s="165" t="s">
        <v>11</v>
      </c>
      <c r="N3" s="165" t="s">
        <v>52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60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70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21.85</v>
      </c>
      <c r="H5" s="181">
        <v>6.58</v>
      </c>
      <c r="I5" s="180">
        <v>15.27</v>
      </c>
      <c r="J5" s="180">
        <v>7.77</v>
      </c>
      <c r="K5" s="179">
        <v>0</v>
      </c>
      <c r="L5" s="179">
        <v>0.23</v>
      </c>
      <c r="M5" s="54">
        <v>0.44</v>
      </c>
      <c r="N5" s="182">
        <v>0</v>
      </c>
      <c r="O5" s="180">
        <f>B5+D5+E5+F5+H5+I5+J5+K5+L5+M5+N5</f>
        <v>30.290000000000003</v>
      </c>
      <c r="P5" s="183">
        <f>(O5-O6)/O6</f>
        <v>-0.3197844150011227</v>
      </c>
      <c r="Q5" s="184">
        <f>O5/$O$84</f>
        <v>1.1942565289834904E-3</v>
      </c>
      <c r="R5" s="185">
        <f>O5-O6</f>
        <v>-14.239999999999991</v>
      </c>
    </row>
    <row r="6" spans="1:112" ht="21.75" thickBot="1" x14ac:dyDescent="0.4">
      <c r="A6" s="19" t="s">
        <v>34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26.59</v>
      </c>
      <c r="H6" s="187">
        <v>8.7100000000000009</v>
      </c>
      <c r="I6" s="187">
        <v>17.88</v>
      </c>
      <c r="J6" s="187">
        <v>10.99</v>
      </c>
      <c r="K6" s="145">
        <v>0</v>
      </c>
      <c r="L6" s="145">
        <v>6.87</v>
      </c>
      <c r="M6" s="188">
        <v>0.08</v>
      </c>
      <c r="N6" s="145">
        <v>0</v>
      </c>
      <c r="O6" s="189">
        <f>B6+D6+E6+F6+H6+I6+J6+K6+L6+M6+N6</f>
        <v>44.529999999999994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464.57</v>
      </c>
      <c r="C7" s="193">
        <v>38.340000000000003</v>
      </c>
      <c r="D7" s="83">
        <v>38.28</v>
      </c>
      <c r="E7" s="83">
        <v>0.06</v>
      </c>
      <c r="F7" s="83">
        <v>26.43</v>
      </c>
      <c r="G7" s="83">
        <v>468.84</v>
      </c>
      <c r="H7" s="83">
        <v>208.85</v>
      </c>
      <c r="I7" s="83">
        <v>259.99</v>
      </c>
      <c r="J7" s="83">
        <v>321.58999999999997</v>
      </c>
      <c r="K7" s="83">
        <v>3.94</v>
      </c>
      <c r="L7" s="119">
        <v>58.97</v>
      </c>
      <c r="M7" s="83">
        <v>29.07</v>
      </c>
      <c r="N7" s="83">
        <v>86.93</v>
      </c>
      <c r="O7" s="54">
        <f>B7+C7+F7+G7+J7+K7+L7+M7+N7</f>
        <v>1498.6799999999998</v>
      </c>
      <c r="P7" s="194">
        <f>(O7-O8)/O8</f>
        <v>-0.21429357827023798</v>
      </c>
      <c r="Q7" s="195">
        <f>O7/$O$84</f>
        <v>5.9089084676691217E-2</v>
      </c>
      <c r="R7" s="196">
        <f>O7-O8</f>
        <v>-408.75</v>
      </c>
      <c r="S7" s="197"/>
    </row>
    <row r="8" spans="1:112" s="205" customFormat="1" ht="21.75" thickBot="1" x14ac:dyDescent="0.4">
      <c r="A8" s="79" t="s">
        <v>16</v>
      </c>
      <c r="B8" s="73">
        <v>291.26</v>
      </c>
      <c r="C8" s="73">
        <v>38.85</v>
      </c>
      <c r="D8" s="73">
        <v>37.5</v>
      </c>
      <c r="E8" s="198">
        <v>1.35</v>
      </c>
      <c r="F8" s="187">
        <v>25.42</v>
      </c>
      <c r="G8" s="187">
        <v>782.73</v>
      </c>
      <c r="H8" s="187">
        <v>336.19</v>
      </c>
      <c r="I8" s="187">
        <v>446.54</v>
      </c>
      <c r="J8" s="187">
        <v>524.53</v>
      </c>
      <c r="K8" s="73">
        <v>2.37</v>
      </c>
      <c r="L8" s="73">
        <v>52.98</v>
      </c>
      <c r="M8" s="73">
        <v>41.96</v>
      </c>
      <c r="N8" s="199">
        <v>147.32999999999998</v>
      </c>
      <c r="O8" s="145">
        <f t="shared" ref="O8:O54" si="0">B8+C8+F8+G8+J8+K8+L8+M8+N8</f>
        <v>1907.4299999999998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103.65</v>
      </c>
      <c r="C9" s="206">
        <v>17.45</v>
      </c>
      <c r="D9" s="206">
        <v>17.45</v>
      </c>
      <c r="E9" s="119">
        <v>0</v>
      </c>
      <c r="F9" s="206">
        <v>5.81</v>
      </c>
      <c r="G9" s="119">
        <v>107.65</v>
      </c>
      <c r="H9" s="206">
        <v>57.44</v>
      </c>
      <c r="I9" s="206">
        <v>50.21</v>
      </c>
      <c r="J9" s="206">
        <v>76.28</v>
      </c>
      <c r="K9" s="119">
        <v>0</v>
      </c>
      <c r="L9" s="206">
        <v>9.6199999999999992</v>
      </c>
      <c r="M9" s="206">
        <v>6.03</v>
      </c>
      <c r="N9" s="206">
        <v>15.14</v>
      </c>
      <c r="O9" s="54">
        <f t="shared" si="0"/>
        <v>341.63</v>
      </c>
      <c r="P9" s="207">
        <f>(O9-O10)/O10</f>
        <v>-0.17843830411466233</v>
      </c>
      <c r="Q9" s="208">
        <f>O9/$O$84</f>
        <v>1.3469589237260805E-2</v>
      </c>
      <c r="R9" s="196">
        <f>O9-O10</f>
        <v>-74.200000000000045</v>
      </c>
      <c r="S9" s="197"/>
      <c r="T9" s="209"/>
    </row>
    <row r="10" spans="1:112" s="205" customFormat="1" ht="21.75" thickBot="1" x14ac:dyDescent="0.4">
      <c r="A10" s="79" t="s">
        <v>16</v>
      </c>
      <c r="B10" s="210">
        <v>69.39</v>
      </c>
      <c r="C10" s="210">
        <v>20.34</v>
      </c>
      <c r="D10" s="210">
        <v>20.34</v>
      </c>
      <c r="E10" s="73">
        <v>0</v>
      </c>
      <c r="F10" s="211">
        <v>6.66</v>
      </c>
      <c r="G10" s="212">
        <v>217.17</v>
      </c>
      <c r="H10" s="211">
        <v>126.27</v>
      </c>
      <c r="I10" s="198">
        <v>90.9</v>
      </c>
      <c r="J10" s="211">
        <v>77.930000000000007</v>
      </c>
      <c r="K10" s="187">
        <v>0</v>
      </c>
      <c r="L10" s="210">
        <v>12.48</v>
      </c>
      <c r="M10" s="210">
        <v>5.79</v>
      </c>
      <c r="N10" s="211">
        <v>6.07</v>
      </c>
      <c r="O10" s="145">
        <f t="shared" si="0"/>
        <v>415.83000000000004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87.2</v>
      </c>
      <c r="C11" s="213">
        <v>11.63</v>
      </c>
      <c r="D11" s="43">
        <v>11.63</v>
      </c>
      <c r="E11" s="54">
        <v>0</v>
      </c>
      <c r="F11" s="54">
        <v>4.34</v>
      </c>
      <c r="G11" s="214">
        <v>334.63</v>
      </c>
      <c r="H11" s="54">
        <v>103.89</v>
      </c>
      <c r="I11" s="54">
        <v>230.74</v>
      </c>
      <c r="J11" s="54">
        <v>57.93</v>
      </c>
      <c r="K11" s="54">
        <v>0</v>
      </c>
      <c r="L11" s="43">
        <v>2.78</v>
      </c>
      <c r="M11" s="43">
        <v>21.19</v>
      </c>
      <c r="N11" s="43">
        <v>1.75</v>
      </c>
      <c r="O11" s="54">
        <f t="shared" si="0"/>
        <v>521.45000000000005</v>
      </c>
      <c r="P11" s="207">
        <f>(O11-O12)/O12</f>
        <v>-0.29039940123834801</v>
      </c>
      <c r="Q11" s="208">
        <f>O11/$O$84</f>
        <v>2.0559427766208026E-2</v>
      </c>
      <c r="R11" s="196">
        <f>O11-O12</f>
        <v>-213.40000000000009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77.69</v>
      </c>
      <c r="C12" s="215">
        <v>15.03</v>
      </c>
      <c r="D12" s="45">
        <v>15.03</v>
      </c>
      <c r="E12" s="45">
        <v>0</v>
      </c>
      <c r="F12" s="45">
        <v>5.39</v>
      </c>
      <c r="G12" s="216">
        <v>515.74</v>
      </c>
      <c r="H12" s="45">
        <v>184.47</v>
      </c>
      <c r="I12" s="116">
        <v>331.27</v>
      </c>
      <c r="J12" s="58">
        <v>62.35</v>
      </c>
      <c r="K12" s="45">
        <v>0</v>
      </c>
      <c r="L12" s="45">
        <v>3.14</v>
      </c>
      <c r="M12" s="45">
        <v>49.06</v>
      </c>
      <c r="N12" s="116">
        <v>6.45</v>
      </c>
      <c r="O12" s="145">
        <f t="shared" si="0"/>
        <v>734.85000000000014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13" t="s">
        <v>80</v>
      </c>
      <c r="B13" s="72">
        <v>0.04</v>
      </c>
      <c r="C13" s="52">
        <v>0</v>
      </c>
      <c r="D13" s="47">
        <v>0</v>
      </c>
      <c r="E13" s="47">
        <v>0</v>
      </c>
      <c r="F13" s="47">
        <v>0</v>
      </c>
      <c r="G13" s="214">
        <v>3.18</v>
      </c>
      <c r="H13" s="47">
        <v>1.25</v>
      </c>
      <c r="I13" s="217">
        <v>1.93</v>
      </c>
      <c r="J13" s="95">
        <v>0.11</v>
      </c>
      <c r="K13" s="47">
        <v>0</v>
      </c>
      <c r="L13" s="47">
        <v>0</v>
      </c>
      <c r="M13" s="47">
        <v>0.03</v>
      </c>
      <c r="N13" s="47">
        <v>0.56999999999999995</v>
      </c>
      <c r="O13" s="54">
        <f t="shared" si="0"/>
        <v>3.9299999999999997</v>
      </c>
      <c r="P13" s="218">
        <f>(O13-O14)/O14</f>
        <v>-0.8506271379703535</v>
      </c>
      <c r="Q13" s="208">
        <f>O13/$O$84</f>
        <v>1.5494975763965391E-4</v>
      </c>
      <c r="R13" s="196">
        <f>O13-O14</f>
        <v>-22.380000000000003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2.83</v>
      </c>
      <c r="C14" s="50">
        <v>0</v>
      </c>
      <c r="D14" s="45">
        <v>0</v>
      </c>
      <c r="E14" s="45">
        <v>0</v>
      </c>
      <c r="F14" s="45">
        <v>0</v>
      </c>
      <c r="G14" s="21">
        <v>17.48</v>
      </c>
      <c r="H14" s="45">
        <v>3.92</v>
      </c>
      <c r="I14" s="116">
        <v>13.56</v>
      </c>
      <c r="J14" s="60">
        <v>5.15</v>
      </c>
      <c r="K14" s="45">
        <v>0</v>
      </c>
      <c r="L14" s="45">
        <v>0</v>
      </c>
      <c r="M14" s="45">
        <v>0.62</v>
      </c>
      <c r="N14" s="50">
        <v>0.23</v>
      </c>
      <c r="O14" s="35">
        <f t="shared" si="0"/>
        <v>26.310000000000002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25" t="s">
        <v>71</v>
      </c>
      <c r="B15" s="72">
        <v>3.28</v>
      </c>
      <c r="C15" s="53">
        <v>0.17</v>
      </c>
      <c r="D15" s="53">
        <v>0.17</v>
      </c>
      <c r="E15" s="53">
        <v>0</v>
      </c>
      <c r="F15" s="53">
        <v>0.02</v>
      </c>
      <c r="G15" s="54">
        <v>11.29</v>
      </c>
      <c r="H15" s="53">
        <v>7.38</v>
      </c>
      <c r="I15" s="53">
        <v>3.91</v>
      </c>
      <c r="J15" s="53">
        <v>11.45</v>
      </c>
      <c r="K15" s="53">
        <v>0</v>
      </c>
      <c r="L15" s="53">
        <v>0</v>
      </c>
      <c r="M15" s="53">
        <v>0.11</v>
      </c>
      <c r="N15" s="53">
        <v>0.02</v>
      </c>
      <c r="O15" s="54">
        <f t="shared" si="0"/>
        <v>26.339999999999996</v>
      </c>
      <c r="P15" s="218">
        <f>(O15-O16)/O16</f>
        <v>0.8628005657708625</v>
      </c>
      <c r="Q15" s="208">
        <f>O15/$O$84</f>
        <v>1.0385182229589016E-3</v>
      </c>
      <c r="R15" s="196">
        <f>O15-O16</f>
        <v>12.199999999999996</v>
      </c>
    </row>
    <row r="16" spans="1:112" s="203" customFormat="1" ht="21.75" thickBot="1" x14ac:dyDescent="0.4">
      <c r="A16" s="219" t="s">
        <v>16</v>
      </c>
      <c r="B16" s="221">
        <v>0.79</v>
      </c>
      <c r="C16" s="116">
        <v>0</v>
      </c>
      <c r="D16" s="116">
        <v>0</v>
      </c>
      <c r="E16" s="50">
        <v>0</v>
      </c>
      <c r="F16" s="222">
        <v>0</v>
      </c>
      <c r="G16" s="188">
        <v>1.77</v>
      </c>
      <c r="H16" s="116">
        <v>0.46</v>
      </c>
      <c r="I16" s="116">
        <v>1.31</v>
      </c>
      <c r="J16" s="116">
        <v>11.49</v>
      </c>
      <c r="K16" s="50">
        <v>0</v>
      </c>
      <c r="L16" s="222">
        <v>0</v>
      </c>
      <c r="M16" s="50">
        <v>0.04</v>
      </c>
      <c r="N16" s="222">
        <v>0.05</v>
      </c>
      <c r="O16" s="94">
        <f t="shared" si="0"/>
        <v>14.14</v>
      </c>
      <c r="P16" s="223"/>
      <c r="Q16" s="224"/>
      <c r="R16" s="202"/>
    </row>
    <row r="17" spans="1:112" s="57" customFormat="1" ht="21.75" thickBot="1" x14ac:dyDescent="0.4">
      <c r="A17" s="152" t="s">
        <v>21</v>
      </c>
      <c r="B17" s="72">
        <v>127.63</v>
      </c>
      <c r="C17" s="225">
        <v>12.4</v>
      </c>
      <c r="D17" s="43">
        <v>12.4</v>
      </c>
      <c r="E17" s="43">
        <v>0</v>
      </c>
      <c r="F17" s="43">
        <v>5.83</v>
      </c>
      <c r="G17" s="43">
        <v>135.96</v>
      </c>
      <c r="H17" s="43">
        <v>68.56</v>
      </c>
      <c r="I17" s="226">
        <v>67.400000000000006</v>
      </c>
      <c r="J17" s="42">
        <v>55.27</v>
      </c>
      <c r="K17" s="43">
        <v>0.11</v>
      </c>
      <c r="L17" s="43">
        <v>9.49</v>
      </c>
      <c r="M17" s="43">
        <v>7.25</v>
      </c>
      <c r="N17" s="43">
        <v>125.67999999999999</v>
      </c>
      <c r="O17" s="42">
        <f t="shared" si="0"/>
        <v>479.62000000000006</v>
      </c>
      <c r="P17" s="227">
        <f>(O17-O18)/O18</f>
        <v>0.11846462385149963</v>
      </c>
      <c r="Q17" s="208">
        <f>O17/$O$84</f>
        <v>1.8910178819117256E-2</v>
      </c>
      <c r="R17" s="196">
        <f>O17-O18</f>
        <v>50.800000000000068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86.08</v>
      </c>
      <c r="C18" s="50">
        <v>16.38</v>
      </c>
      <c r="D18" s="45">
        <v>16.38</v>
      </c>
      <c r="E18" s="45">
        <v>0</v>
      </c>
      <c r="F18" s="45">
        <v>8.5500000000000007</v>
      </c>
      <c r="G18" s="216">
        <v>211.45</v>
      </c>
      <c r="H18" s="45">
        <v>89.17</v>
      </c>
      <c r="I18" s="116">
        <v>122.28</v>
      </c>
      <c r="J18" s="60">
        <v>60.73</v>
      </c>
      <c r="K18" s="45">
        <v>0</v>
      </c>
      <c r="L18" s="45">
        <v>8.75</v>
      </c>
      <c r="M18" s="45">
        <v>10.06</v>
      </c>
      <c r="N18" s="116">
        <v>26.82</v>
      </c>
      <c r="O18" s="145">
        <f t="shared" si="0"/>
        <v>428.82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72</v>
      </c>
      <c r="B19" s="229">
        <v>151.41</v>
      </c>
      <c r="C19" s="225">
        <v>0.08</v>
      </c>
      <c r="D19" s="230">
        <v>0.08</v>
      </c>
      <c r="E19" s="47">
        <v>0</v>
      </c>
      <c r="F19" s="47">
        <v>1.1200000000000001</v>
      </c>
      <c r="G19" s="214">
        <v>164.85</v>
      </c>
      <c r="H19" s="47">
        <v>37.4</v>
      </c>
      <c r="I19" s="217">
        <v>127.45</v>
      </c>
      <c r="J19" s="100">
        <v>49.8</v>
      </c>
      <c r="K19" s="47">
        <v>0</v>
      </c>
      <c r="L19" s="47">
        <v>11.03</v>
      </c>
      <c r="M19" s="47">
        <v>1.88</v>
      </c>
      <c r="N19" s="47">
        <v>0.28000000000000003</v>
      </c>
      <c r="O19" s="54">
        <f t="shared" si="0"/>
        <v>380.45</v>
      </c>
      <c r="P19" s="218">
        <f>(O19-O20)/O20</f>
        <v>0.21631126314779872</v>
      </c>
      <c r="Q19" s="208">
        <f>O19/$O$84</f>
        <v>1.5000161652418912E-2</v>
      </c>
      <c r="R19" s="196">
        <f>O19-O20</f>
        <v>67.659999999999968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74.59</v>
      </c>
      <c r="C20" s="231">
        <v>0</v>
      </c>
      <c r="D20" s="45">
        <v>0</v>
      </c>
      <c r="E20" s="45">
        <v>0</v>
      </c>
      <c r="F20" s="45">
        <v>0.77</v>
      </c>
      <c r="G20" s="216">
        <v>227.45</v>
      </c>
      <c r="H20" s="45">
        <v>64.77</v>
      </c>
      <c r="I20" s="116">
        <v>162.68</v>
      </c>
      <c r="J20" s="60">
        <v>4.51</v>
      </c>
      <c r="K20" s="45">
        <v>0</v>
      </c>
      <c r="L20" s="45">
        <v>1.75</v>
      </c>
      <c r="M20" s="45">
        <v>2.37</v>
      </c>
      <c r="N20" s="50">
        <v>1.35</v>
      </c>
      <c r="O20" s="82">
        <f t="shared" si="0"/>
        <v>312.79000000000002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73</v>
      </c>
      <c r="B21" s="232">
        <v>350.98</v>
      </c>
      <c r="C21" s="53">
        <v>32.82</v>
      </c>
      <c r="D21" s="233">
        <v>30.51</v>
      </c>
      <c r="E21" s="70">
        <v>2.31</v>
      </c>
      <c r="F21" s="234">
        <v>25.89</v>
      </c>
      <c r="G21" s="214">
        <v>291.22000000000003</v>
      </c>
      <c r="H21" s="235">
        <v>147.01</v>
      </c>
      <c r="I21" s="71">
        <v>144.21</v>
      </c>
      <c r="J21" s="229">
        <v>165.75</v>
      </c>
      <c r="K21" s="72">
        <v>1.84</v>
      </c>
      <c r="L21" s="236">
        <v>62.77</v>
      </c>
      <c r="M21" s="180">
        <v>31.36</v>
      </c>
      <c r="N21" s="180">
        <v>38.369999999999997</v>
      </c>
      <c r="O21" s="54">
        <f t="shared" si="0"/>
        <v>1001.0000000000001</v>
      </c>
      <c r="P21" s="207">
        <f>(O21-O22)/O22</f>
        <v>-0.20714127300953653</v>
      </c>
      <c r="Q21" s="208">
        <f>O21/$O$84</f>
        <v>3.9466846665978009E-2</v>
      </c>
      <c r="R21" s="196">
        <f>O21-O22</f>
        <v>-261.5200000000001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279.51</v>
      </c>
      <c r="C22" s="215">
        <v>45.63</v>
      </c>
      <c r="D22" s="73">
        <v>42.49</v>
      </c>
      <c r="E22" s="237">
        <v>3.14</v>
      </c>
      <c r="F22" s="73">
        <v>34.93</v>
      </c>
      <c r="G22" s="216">
        <v>477.75</v>
      </c>
      <c r="H22" s="199">
        <v>258.70999999999998</v>
      </c>
      <c r="I22" s="238">
        <v>219.04</v>
      </c>
      <c r="J22" s="239">
        <v>192.12</v>
      </c>
      <c r="K22" s="73">
        <v>2.73</v>
      </c>
      <c r="L22" s="199">
        <v>59.74</v>
      </c>
      <c r="M22" s="187">
        <v>121.39</v>
      </c>
      <c r="N22" s="73">
        <v>48.72</v>
      </c>
      <c r="O22" s="145">
        <f t="shared" si="0"/>
        <v>1262.5200000000002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54</v>
      </c>
      <c r="B23" s="43">
        <v>694.35</v>
      </c>
      <c r="C23" s="52">
        <v>108.85</v>
      </c>
      <c r="D23" s="43">
        <v>99.52</v>
      </c>
      <c r="E23" s="43">
        <v>9.33</v>
      </c>
      <c r="F23" s="240">
        <v>65.47</v>
      </c>
      <c r="G23" s="214">
        <v>641.78</v>
      </c>
      <c r="H23" s="43">
        <v>326.55</v>
      </c>
      <c r="I23" s="226">
        <v>315.23</v>
      </c>
      <c r="J23" s="95">
        <v>547.85</v>
      </c>
      <c r="K23" s="43">
        <v>14.77</v>
      </c>
      <c r="L23" s="43">
        <v>119.02</v>
      </c>
      <c r="M23" s="43">
        <v>35.11</v>
      </c>
      <c r="N23" s="43">
        <v>49</v>
      </c>
      <c r="O23" s="54">
        <f t="shared" si="0"/>
        <v>2276.2000000000003</v>
      </c>
      <c r="P23" s="207">
        <f>(O23-O24)/O24</f>
        <v>-0.1342350292112949</v>
      </c>
      <c r="Q23" s="208">
        <f>O23/$O$84</f>
        <v>8.9744691689409739E-2</v>
      </c>
      <c r="R23" s="196">
        <f>O23-O24</f>
        <v>-352.91999999999962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484.23</v>
      </c>
      <c r="C24" s="50">
        <v>118.01</v>
      </c>
      <c r="D24" s="45">
        <v>96.5</v>
      </c>
      <c r="E24" s="45">
        <v>21.51</v>
      </c>
      <c r="F24" s="45">
        <v>70.349999999999994</v>
      </c>
      <c r="G24" s="216">
        <v>1011.72</v>
      </c>
      <c r="H24" s="45">
        <v>562.55999999999995</v>
      </c>
      <c r="I24" s="116">
        <v>449.16</v>
      </c>
      <c r="J24" s="58">
        <v>582.28</v>
      </c>
      <c r="K24" s="45">
        <v>16.95</v>
      </c>
      <c r="L24" s="45">
        <v>106.18</v>
      </c>
      <c r="M24" s="45">
        <v>90.58</v>
      </c>
      <c r="N24" s="45">
        <v>148.82</v>
      </c>
      <c r="O24" s="21">
        <f t="shared" si="0"/>
        <v>2629.12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55</v>
      </c>
      <c r="B25" s="47">
        <v>245.89</v>
      </c>
      <c r="C25" s="53">
        <v>31.45</v>
      </c>
      <c r="D25" s="47">
        <v>30.34</v>
      </c>
      <c r="E25" s="47">
        <v>1.1100000000000001</v>
      </c>
      <c r="F25" s="47">
        <v>14.78</v>
      </c>
      <c r="G25" s="214">
        <v>360.78</v>
      </c>
      <c r="H25" s="47">
        <v>173.13</v>
      </c>
      <c r="I25" s="217">
        <v>187.65</v>
      </c>
      <c r="J25" s="54">
        <v>223.06</v>
      </c>
      <c r="K25" s="47">
        <v>7.0000000000000007E-2</v>
      </c>
      <c r="L25" s="47">
        <v>23.11</v>
      </c>
      <c r="M25" s="47">
        <v>18.71</v>
      </c>
      <c r="N25" s="47">
        <v>42.660000000000004</v>
      </c>
      <c r="O25" s="54">
        <f t="shared" si="0"/>
        <v>960.50999999999988</v>
      </c>
      <c r="P25" s="207">
        <f>(O25-O26)/O26</f>
        <v>-0.2020088729375405</v>
      </c>
      <c r="Q25" s="208">
        <f>O25/$O$84</f>
        <v>3.7870430460677854E-2</v>
      </c>
      <c r="R25" s="196">
        <f>O25-O26</f>
        <v>-243.14999999999998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171.38</v>
      </c>
      <c r="C26" s="50">
        <v>38.83</v>
      </c>
      <c r="D26" s="45">
        <v>37.72</v>
      </c>
      <c r="E26" s="45">
        <v>1.1100000000000001</v>
      </c>
      <c r="F26" s="45">
        <v>18.8</v>
      </c>
      <c r="G26" s="216">
        <v>552.79</v>
      </c>
      <c r="H26" s="45">
        <v>283.49</v>
      </c>
      <c r="I26" s="116">
        <v>269.3</v>
      </c>
      <c r="J26" s="58">
        <v>340.24</v>
      </c>
      <c r="K26" s="45">
        <v>0.05</v>
      </c>
      <c r="L26" s="45">
        <v>17.8</v>
      </c>
      <c r="M26" s="45">
        <v>15.74</v>
      </c>
      <c r="N26" s="45">
        <v>48.03</v>
      </c>
      <c r="O26" s="21">
        <f t="shared" si="0"/>
        <v>1203.6599999999999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53</v>
      </c>
      <c r="B27" s="230">
        <v>2.89</v>
      </c>
      <c r="C27" s="53">
        <v>0</v>
      </c>
      <c r="D27" s="47">
        <v>0</v>
      </c>
      <c r="E27" s="47">
        <v>0</v>
      </c>
      <c r="F27" s="47">
        <v>0.05</v>
      </c>
      <c r="G27" s="214">
        <v>27.18</v>
      </c>
      <c r="H27" s="47">
        <v>14.43</v>
      </c>
      <c r="I27" s="217">
        <v>12.75</v>
      </c>
      <c r="J27" s="95">
        <v>16.850000000000001</v>
      </c>
      <c r="K27" s="47">
        <v>0</v>
      </c>
      <c r="L27" s="47">
        <v>0.08</v>
      </c>
      <c r="M27" s="47">
        <v>2.89</v>
      </c>
      <c r="N27" s="47">
        <v>0.96</v>
      </c>
      <c r="O27" s="54">
        <f t="shared" si="0"/>
        <v>50.9</v>
      </c>
      <c r="P27" s="207">
        <f>(O27-O28)/O28</f>
        <v>-4.6929996089166001E-3</v>
      </c>
      <c r="Q27" s="208">
        <f>O27/$O$84</f>
        <v>2.0068556396586217E-3</v>
      </c>
      <c r="R27" s="196">
        <f>O27-O28</f>
        <v>-0.23999999999999488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3.53</v>
      </c>
      <c r="C28" s="50">
        <v>0</v>
      </c>
      <c r="D28" s="45">
        <v>0</v>
      </c>
      <c r="E28" s="45">
        <v>0</v>
      </c>
      <c r="F28" s="45">
        <v>0.09</v>
      </c>
      <c r="G28" s="216">
        <v>31.04</v>
      </c>
      <c r="H28" s="45">
        <v>16.32</v>
      </c>
      <c r="I28" s="116">
        <v>14.72</v>
      </c>
      <c r="J28" s="58">
        <v>11.91</v>
      </c>
      <c r="K28" s="45">
        <v>0</v>
      </c>
      <c r="L28" s="45">
        <v>0</v>
      </c>
      <c r="M28" s="45">
        <v>3.28</v>
      </c>
      <c r="N28" s="45">
        <v>1.29</v>
      </c>
      <c r="O28" s="21">
        <f t="shared" si="0"/>
        <v>51.139999999999993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66</v>
      </c>
      <c r="B29" s="47">
        <v>33.75</v>
      </c>
      <c r="C29" s="53">
        <v>5.58</v>
      </c>
      <c r="D29" s="47">
        <v>5.58</v>
      </c>
      <c r="E29" s="47">
        <v>0</v>
      </c>
      <c r="F29" s="47">
        <v>3.71</v>
      </c>
      <c r="G29" s="214">
        <v>82.58</v>
      </c>
      <c r="H29" s="47">
        <v>43.34</v>
      </c>
      <c r="I29" s="217">
        <v>39.24</v>
      </c>
      <c r="J29" s="95">
        <v>69.040000000000006</v>
      </c>
      <c r="K29" s="47">
        <v>0</v>
      </c>
      <c r="L29" s="47">
        <v>3.67</v>
      </c>
      <c r="M29" s="47">
        <v>4.8899999999999997</v>
      </c>
      <c r="N29" s="47">
        <v>17.510000000000002</v>
      </c>
      <c r="O29" s="54">
        <f t="shared" si="0"/>
        <v>220.73</v>
      </c>
      <c r="P29" s="207">
        <f>(O29-O30)/O30</f>
        <v>-0.16887566834852022</v>
      </c>
      <c r="Q29" s="208">
        <f>O29/$O$84</f>
        <v>8.7028142503309935E-3</v>
      </c>
      <c r="R29" s="196">
        <f>O29-O30</f>
        <v>-44.849999999999994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25.63</v>
      </c>
      <c r="C30" s="243">
        <v>6.99</v>
      </c>
      <c r="D30" s="45">
        <v>6.99</v>
      </c>
      <c r="E30" s="45">
        <v>0</v>
      </c>
      <c r="F30" s="45">
        <v>5.58</v>
      </c>
      <c r="G30" s="216">
        <v>137.36000000000001</v>
      </c>
      <c r="H30" s="45">
        <v>81.8</v>
      </c>
      <c r="I30" s="116">
        <v>55.56</v>
      </c>
      <c r="J30" s="58">
        <v>69.17</v>
      </c>
      <c r="K30" s="45">
        <v>0</v>
      </c>
      <c r="L30" s="45">
        <v>2.92</v>
      </c>
      <c r="M30" s="45">
        <v>4.63</v>
      </c>
      <c r="N30" s="45">
        <v>13.3</v>
      </c>
      <c r="O30" s="21">
        <f t="shared" si="0"/>
        <v>265.58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25</v>
      </c>
      <c r="B31" s="47">
        <v>16.91</v>
      </c>
      <c r="C31" s="52">
        <v>4.47</v>
      </c>
      <c r="D31" s="47">
        <v>4.47</v>
      </c>
      <c r="E31" s="47">
        <v>0</v>
      </c>
      <c r="F31" s="47">
        <v>0.86</v>
      </c>
      <c r="G31" s="214">
        <v>79.37</v>
      </c>
      <c r="H31" s="47">
        <v>19.8</v>
      </c>
      <c r="I31" s="217">
        <v>59.57</v>
      </c>
      <c r="J31" s="95">
        <v>6.59</v>
      </c>
      <c r="K31" s="47">
        <v>0</v>
      </c>
      <c r="L31" s="47">
        <v>2.2999999999999998</v>
      </c>
      <c r="M31" s="47">
        <v>0.32</v>
      </c>
      <c r="N31" s="47">
        <v>0.35</v>
      </c>
      <c r="O31" s="54">
        <f t="shared" si="0"/>
        <v>111.16999999999999</v>
      </c>
      <c r="P31" s="207">
        <f>(O31-O32)/O32</f>
        <v>-0.35109736166238614</v>
      </c>
      <c r="Q31" s="208">
        <f>O31/$O$84</f>
        <v>4.3831461976591149E-3</v>
      </c>
      <c r="R31" s="196">
        <f>O31-O32</f>
        <v>-60.149999999999977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10.9</v>
      </c>
      <c r="C32" s="50">
        <v>2.88</v>
      </c>
      <c r="D32" s="45">
        <v>2.88</v>
      </c>
      <c r="E32" s="45">
        <v>0</v>
      </c>
      <c r="F32" s="45">
        <v>0.6</v>
      </c>
      <c r="G32" s="20">
        <v>145.28</v>
      </c>
      <c r="H32" s="45">
        <v>45.63</v>
      </c>
      <c r="I32" s="116">
        <v>99.65</v>
      </c>
      <c r="J32" s="243">
        <v>8.01</v>
      </c>
      <c r="K32" s="45">
        <v>0</v>
      </c>
      <c r="L32" s="45">
        <v>2.35</v>
      </c>
      <c r="M32" s="45">
        <v>0.79</v>
      </c>
      <c r="N32" s="45">
        <v>0.51</v>
      </c>
      <c r="O32" s="21">
        <f t="shared" si="0"/>
        <v>171.31999999999996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56</v>
      </c>
      <c r="B33" s="83">
        <v>324.04000000000002</v>
      </c>
      <c r="C33" s="119">
        <v>33.15</v>
      </c>
      <c r="D33" s="245">
        <v>17.5</v>
      </c>
      <c r="E33" s="83">
        <v>15.65</v>
      </c>
      <c r="F33" s="245">
        <v>47.56</v>
      </c>
      <c r="G33" s="103">
        <v>542.25</v>
      </c>
      <c r="H33" s="245">
        <v>178.76</v>
      </c>
      <c r="I33" s="245">
        <v>363.49</v>
      </c>
      <c r="J33" s="245">
        <v>736.66</v>
      </c>
      <c r="K33" s="245">
        <v>9.66</v>
      </c>
      <c r="L33" s="245">
        <v>16.079999999999998</v>
      </c>
      <c r="M33" s="245">
        <v>22.46</v>
      </c>
      <c r="N33" s="245">
        <v>56.88</v>
      </c>
      <c r="O33" s="54">
        <f t="shared" si="0"/>
        <v>1788.74</v>
      </c>
      <c r="P33" s="207">
        <f>(O33-O34)/O34</f>
        <v>-0.19084604841153882</v>
      </c>
      <c r="Q33" s="208">
        <f>O33/$O$84</f>
        <v>7.0525401903398094E-2</v>
      </c>
      <c r="R33" s="196">
        <f>O33-O34</f>
        <v>-421.8900000000001</v>
      </c>
      <c r="S33" s="197"/>
      <c r="T33" s="209"/>
    </row>
    <row r="34" spans="1:112" s="205" customFormat="1" ht="21.75" thickBot="1" x14ac:dyDescent="0.4">
      <c r="A34" s="31" t="s">
        <v>16</v>
      </c>
      <c r="B34" s="33">
        <v>312.5</v>
      </c>
      <c r="C34" s="34">
        <v>46.53</v>
      </c>
      <c r="D34" s="34">
        <v>32.4</v>
      </c>
      <c r="E34" s="34">
        <v>14.13</v>
      </c>
      <c r="F34" s="246">
        <v>57.54</v>
      </c>
      <c r="G34" s="247">
        <v>919.71</v>
      </c>
      <c r="H34" s="34">
        <v>340.03</v>
      </c>
      <c r="I34" s="246">
        <v>579.67999999999995</v>
      </c>
      <c r="J34" s="34">
        <v>754.01</v>
      </c>
      <c r="K34" s="86">
        <v>24.55</v>
      </c>
      <c r="L34" s="248">
        <v>17.86</v>
      </c>
      <c r="M34" s="248">
        <v>19.29</v>
      </c>
      <c r="N34" s="248">
        <v>58.64</v>
      </c>
      <c r="O34" s="82">
        <f t="shared" si="0"/>
        <v>2210.63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1049.29</v>
      </c>
      <c r="C35" s="213">
        <v>138.88999999999999</v>
      </c>
      <c r="D35" s="54">
        <v>63.79</v>
      </c>
      <c r="E35" s="54">
        <v>75.099999999999994</v>
      </c>
      <c r="F35" s="54">
        <v>85.36</v>
      </c>
      <c r="G35" s="214">
        <v>984.45</v>
      </c>
      <c r="H35" s="43">
        <v>307.2</v>
      </c>
      <c r="I35" s="54">
        <v>677.25</v>
      </c>
      <c r="J35" s="95">
        <v>2205.92</v>
      </c>
      <c r="K35" s="54">
        <v>26.92</v>
      </c>
      <c r="L35" s="54">
        <v>119.28</v>
      </c>
      <c r="M35" s="54">
        <v>113.76</v>
      </c>
      <c r="N35" s="54">
        <v>258.78999999999996</v>
      </c>
      <c r="O35" s="54">
        <f t="shared" si="0"/>
        <v>4982.66</v>
      </c>
      <c r="P35" s="207">
        <f>(O35-O36)/O36</f>
        <v>5.4299159550067262E-2</v>
      </c>
      <c r="Q35" s="208">
        <f>O35/$O$84</f>
        <v>0.19645342478391803</v>
      </c>
      <c r="R35" s="196">
        <f>O35-O36</f>
        <v>256.61999999999989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781.16</v>
      </c>
      <c r="C36" s="50">
        <v>160.21</v>
      </c>
      <c r="D36" s="45">
        <v>91.87</v>
      </c>
      <c r="E36" s="45">
        <v>68.34</v>
      </c>
      <c r="F36" s="45">
        <v>88.66</v>
      </c>
      <c r="G36" s="216">
        <v>1393.95</v>
      </c>
      <c r="H36" s="45">
        <v>479.49</v>
      </c>
      <c r="I36" s="116">
        <v>914.46</v>
      </c>
      <c r="J36" s="58">
        <v>1775.36</v>
      </c>
      <c r="K36" s="45">
        <v>40.17</v>
      </c>
      <c r="L36" s="45">
        <v>123.9</v>
      </c>
      <c r="M36" s="45">
        <v>88.16</v>
      </c>
      <c r="N36" s="45">
        <v>274.47000000000003</v>
      </c>
      <c r="O36" s="21">
        <f t="shared" si="0"/>
        <v>4726.04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502.03</v>
      </c>
      <c r="C37" s="225">
        <v>64.89</v>
      </c>
      <c r="D37" s="47">
        <v>35.729999999999997</v>
      </c>
      <c r="E37" s="47">
        <v>29.16</v>
      </c>
      <c r="F37" s="47">
        <v>35.880000000000003</v>
      </c>
      <c r="G37" s="214">
        <v>400.93</v>
      </c>
      <c r="H37" s="47">
        <v>113.87</v>
      </c>
      <c r="I37" s="217">
        <v>287.06</v>
      </c>
      <c r="J37" s="54">
        <v>755.68</v>
      </c>
      <c r="K37" s="47">
        <v>26.89</v>
      </c>
      <c r="L37" s="47">
        <v>20.45</v>
      </c>
      <c r="M37" s="47">
        <v>28.75</v>
      </c>
      <c r="N37" s="47">
        <v>86.95</v>
      </c>
      <c r="O37" s="54">
        <f t="shared" si="0"/>
        <v>1922.45</v>
      </c>
      <c r="P37" s="207">
        <f>(O37-O38)/O38</f>
        <v>-0.16409402393209965</v>
      </c>
      <c r="Q37" s="208">
        <f>O37/$O$84</f>
        <v>7.5797242130878545E-2</v>
      </c>
      <c r="R37" s="196">
        <f>O37-O38</f>
        <v>-377.3900000000001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353.89</v>
      </c>
      <c r="C38" s="50">
        <v>69.77</v>
      </c>
      <c r="D38" s="45">
        <v>42.1</v>
      </c>
      <c r="E38" s="45">
        <v>27.67</v>
      </c>
      <c r="F38" s="45">
        <v>49.8</v>
      </c>
      <c r="G38" s="216">
        <v>667.17</v>
      </c>
      <c r="H38" s="45">
        <v>210.49</v>
      </c>
      <c r="I38" s="116">
        <v>456.68</v>
      </c>
      <c r="J38" s="249">
        <v>700.39</v>
      </c>
      <c r="K38" s="45">
        <v>13.36</v>
      </c>
      <c r="L38" s="45">
        <v>23.19</v>
      </c>
      <c r="M38" s="45">
        <v>25.15</v>
      </c>
      <c r="N38" s="45">
        <v>397.12</v>
      </c>
      <c r="O38" s="21">
        <f t="shared" si="0"/>
        <v>2299.84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57</v>
      </c>
      <c r="B39" s="47">
        <v>1.75</v>
      </c>
      <c r="C39" s="225">
        <v>0.04</v>
      </c>
      <c r="D39" s="47">
        <v>0.04</v>
      </c>
      <c r="E39" s="47">
        <v>0</v>
      </c>
      <c r="F39" s="47">
        <v>0.05</v>
      </c>
      <c r="G39" s="214">
        <v>8.67</v>
      </c>
      <c r="H39" s="47">
        <v>5.54</v>
      </c>
      <c r="I39" s="217">
        <v>3.13</v>
      </c>
      <c r="J39" s="95">
        <v>0.18</v>
      </c>
      <c r="K39" s="47">
        <v>0</v>
      </c>
      <c r="L39" s="47">
        <v>11.09</v>
      </c>
      <c r="M39" s="47">
        <v>0.04</v>
      </c>
      <c r="N39" s="47">
        <v>1.21</v>
      </c>
      <c r="O39" s="54">
        <f t="shared" si="0"/>
        <v>23.03</v>
      </c>
      <c r="P39" s="250">
        <f>(O39-O40)/O40</f>
        <v>0.36111111111111105</v>
      </c>
      <c r="Q39" s="208">
        <f>O39/$O$84</f>
        <v>9.0801346525222124E-4</v>
      </c>
      <c r="R39" s="196">
        <f>O39-O40</f>
        <v>6.1099999999999994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0.71</v>
      </c>
      <c r="C40" s="50">
        <v>-0.01</v>
      </c>
      <c r="D40" s="45">
        <v>-0.01</v>
      </c>
      <c r="E40" s="45">
        <v>0</v>
      </c>
      <c r="F40" s="45">
        <v>0.09</v>
      </c>
      <c r="G40" s="216">
        <v>5.49</v>
      </c>
      <c r="H40" s="45">
        <v>0.02</v>
      </c>
      <c r="I40" s="116">
        <v>5.47</v>
      </c>
      <c r="J40" s="60">
        <v>0.04</v>
      </c>
      <c r="K40" s="45">
        <v>0</v>
      </c>
      <c r="L40" s="45">
        <v>9.35</v>
      </c>
      <c r="M40" s="45">
        <v>0.05</v>
      </c>
      <c r="N40" s="45">
        <v>1.2</v>
      </c>
      <c r="O40" s="21">
        <f t="shared" si="0"/>
        <v>16.920000000000002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337.05</v>
      </c>
      <c r="C41" s="225">
        <v>32.19</v>
      </c>
      <c r="D41" s="47">
        <v>30.83</v>
      </c>
      <c r="E41" s="47">
        <v>1.36</v>
      </c>
      <c r="F41" s="47">
        <v>21.56</v>
      </c>
      <c r="G41" s="214">
        <v>342.9</v>
      </c>
      <c r="H41" s="47">
        <v>111.86</v>
      </c>
      <c r="I41" s="217">
        <v>231.04</v>
      </c>
      <c r="J41" s="100">
        <v>301.52</v>
      </c>
      <c r="K41" s="47">
        <v>14.09</v>
      </c>
      <c r="L41" s="47">
        <v>9.93</v>
      </c>
      <c r="M41" s="47">
        <v>7.72</v>
      </c>
      <c r="N41" s="47">
        <v>152.5</v>
      </c>
      <c r="O41" s="54">
        <f t="shared" si="0"/>
        <v>1219.46</v>
      </c>
      <c r="P41" s="252">
        <f>(O41-O42)/O42</f>
        <v>-0.10998715478484238</v>
      </c>
      <c r="Q41" s="253">
        <f>O41/$O$84</f>
        <v>4.808016067461892E-2</v>
      </c>
      <c r="R41" s="56">
        <f>O41-O42</f>
        <v>-150.69999999999959</v>
      </c>
      <c r="S41" s="197"/>
    </row>
    <row r="42" spans="1:112" s="205" customFormat="1" ht="21.75" thickBot="1" x14ac:dyDescent="0.4">
      <c r="A42" s="31" t="s">
        <v>16</v>
      </c>
      <c r="B42" s="243">
        <v>228.04</v>
      </c>
      <c r="C42" s="50">
        <v>47.84</v>
      </c>
      <c r="D42" s="45">
        <v>43.97</v>
      </c>
      <c r="E42" s="45">
        <v>3.87</v>
      </c>
      <c r="F42" s="45">
        <v>26.23</v>
      </c>
      <c r="G42" s="216">
        <v>581.14</v>
      </c>
      <c r="H42" s="45">
        <v>250.9</v>
      </c>
      <c r="I42" s="50">
        <v>330.24</v>
      </c>
      <c r="J42" s="50">
        <v>331.54</v>
      </c>
      <c r="K42" s="254">
        <v>6.07</v>
      </c>
      <c r="L42" s="45">
        <v>10.83</v>
      </c>
      <c r="M42" s="45">
        <v>14.37</v>
      </c>
      <c r="N42" s="45">
        <v>124.10000000000001</v>
      </c>
      <c r="O42" s="21">
        <f t="shared" si="0"/>
        <v>1370.1599999999996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65</v>
      </c>
      <c r="B43" s="53">
        <v>94.07</v>
      </c>
      <c r="C43" s="255">
        <v>8.26</v>
      </c>
      <c r="D43" s="256">
        <v>8.26</v>
      </c>
      <c r="E43" s="256">
        <v>0</v>
      </c>
      <c r="F43" s="256">
        <v>7.98</v>
      </c>
      <c r="G43" s="214">
        <v>204.89</v>
      </c>
      <c r="H43" s="256">
        <v>118.68</v>
      </c>
      <c r="I43" s="257">
        <v>86.21</v>
      </c>
      <c r="J43" s="53">
        <v>58.06</v>
      </c>
      <c r="K43" s="256">
        <v>0</v>
      </c>
      <c r="L43" s="256">
        <v>1.9</v>
      </c>
      <c r="M43" s="256">
        <v>11.71</v>
      </c>
      <c r="N43" s="256">
        <v>2.69</v>
      </c>
      <c r="O43" s="54">
        <f t="shared" si="0"/>
        <v>389.55999999999995</v>
      </c>
      <c r="P43" s="258">
        <f>(O43-O44)/O44</f>
        <v>-0.22204692960559172</v>
      </c>
      <c r="Q43" s="259">
        <f>O43/$O$84</f>
        <v>1.5359345441756633E-2</v>
      </c>
      <c r="R43" s="260">
        <f>O43-O44</f>
        <v>-111.19000000000005</v>
      </c>
    </row>
    <row r="44" spans="1:112" s="203" customFormat="1" ht="21.75" thickBot="1" x14ac:dyDescent="0.4">
      <c r="A44" s="31" t="s">
        <v>16</v>
      </c>
      <c r="B44" s="262">
        <v>89.44</v>
      </c>
      <c r="C44" s="50">
        <v>11.1</v>
      </c>
      <c r="D44" s="263">
        <v>11.1</v>
      </c>
      <c r="E44" s="116">
        <v>0</v>
      </c>
      <c r="F44" s="116">
        <v>13.76</v>
      </c>
      <c r="G44" s="145">
        <v>300.36</v>
      </c>
      <c r="H44" s="263">
        <v>181.26</v>
      </c>
      <c r="I44" s="116">
        <v>119.1</v>
      </c>
      <c r="J44" s="116">
        <v>68.31</v>
      </c>
      <c r="K44" s="116">
        <v>0</v>
      </c>
      <c r="L44" s="116">
        <v>2.76</v>
      </c>
      <c r="M44" s="116">
        <v>10.15</v>
      </c>
      <c r="N44" s="45">
        <v>4.87</v>
      </c>
      <c r="O44" s="21">
        <f t="shared" si="0"/>
        <v>500.75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240.8</v>
      </c>
      <c r="C45" s="53">
        <v>6.7</v>
      </c>
      <c r="D45" s="256">
        <v>6.7</v>
      </c>
      <c r="E45" s="256">
        <v>0</v>
      </c>
      <c r="F45" s="256">
        <v>5.84</v>
      </c>
      <c r="G45" s="214">
        <v>105.83</v>
      </c>
      <c r="H45" s="256">
        <v>62.2</v>
      </c>
      <c r="I45" s="257">
        <v>43.63</v>
      </c>
      <c r="J45" s="52">
        <v>123.38</v>
      </c>
      <c r="K45" s="256">
        <v>0.03</v>
      </c>
      <c r="L45" s="256">
        <v>5.22</v>
      </c>
      <c r="M45" s="256">
        <v>58.58</v>
      </c>
      <c r="N45" s="256">
        <v>17.829999999999998</v>
      </c>
      <c r="O45" s="54">
        <f t="shared" si="0"/>
        <v>564.21</v>
      </c>
      <c r="P45" s="258">
        <f>(O45-O46)/O46</f>
        <v>-0.40374108322324964</v>
      </c>
      <c r="Q45" s="259">
        <f>O45/$O$84</f>
        <v>2.2245344213198254E-2</v>
      </c>
      <c r="R45" s="260">
        <f>O45-O46</f>
        <v>-382.03999999999996</v>
      </c>
    </row>
    <row r="46" spans="1:112" s="203" customFormat="1" ht="21.75" thickBot="1" x14ac:dyDescent="0.4">
      <c r="A46" s="31" t="s">
        <v>16</v>
      </c>
      <c r="B46" s="262">
        <v>218.29</v>
      </c>
      <c r="C46" s="116">
        <v>6.72</v>
      </c>
      <c r="D46" s="116">
        <v>6.72</v>
      </c>
      <c r="E46" s="50">
        <v>0</v>
      </c>
      <c r="F46" s="263">
        <v>5.1100000000000003</v>
      </c>
      <c r="G46" s="188">
        <v>141.99</v>
      </c>
      <c r="H46" s="116">
        <v>93.32</v>
      </c>
      <c r="I46" s="50">
        <v>48.67</v>
      </c>
      <c r="J46" s="267">
        <v>128.78</v>
      </c>
      <c r="K46" s="116">
        <v>0</v>
      </c>
      <c r="L46" s="50">
        <v>3.22</v>
      </c>
      <c r="M46" s="263">
        <v>67.28</v>
      </c>
      <c r="N46" s="45">
        <v>374.85999999999996</v>
      </c>
      <c r="O46" s="21">
        <f t="shared" si="0"/>
        <v>946.25</v>
      </c>
      <c r="P46" s="268"/>
      <c r="Q46" s="269"/>
      <c r="R46" s="270"/>
    </row>
    <row r="47" spans="1:112" s="261" customFormat="1" ht="21.75" thickBot="1" x14ac:dyDescent="0.4">
      <c r="A47" s="25" t="s">
        <v>59</v>
      </c>
      <c r="B47" s="266">
        <v>5.34</v>
      </c>
      <c r="C47" s="53">
        <v>0.15</v>
      </c>
      <c r="D47" s="256">
        <v>0.15</v>
      </c>
      <c r="E47" s="256">
        <v>0</v>
      </c>
      <c r="F47" s="256">
        <v>1.18</v>
      </c>
      <c r="G47" s="214">
        <v>267.14</v>
      </c>
      <c r="H47" s="256">
        <v>60.95</v>
      </c>
      <c r="I47" s="257">
        <v>206.19</v>
      </c>
      <c r="J47" s="53">
        <v>0.08</v>
      </c>
      <c r="K47" s="256">
        <v>0</v>
      </c>
      <c r="L47" s="256">
        <v>0.77</v>
      </c>
      <c r="M47" s="256">
        <v>1.3</v>
      </c>
      <c r="N47" s="256">
        <v>2.0699999999999998</v>
      </c>
      <c r="O47" s="54">
        <f t="shared" si="0"/>
        <v>278.02999999999997</v>
      </c>
      <c r="P47" s="271">
        <f>(O47-O48)/O48</f>
        <v>-0.20041987806280931</v>
      </c>
      <c r="Q47" s="259">
        <f>O47/$O$84</f>
        <v>1.0962005373168694E-2</v>
      </c>
      <c r="R47" s="260">
        <f>O47-O48</f>
        <v>-69.690000000000055</v>
      </c>
    </row>
    <row r="48" spans="1:112" s="203" customFormat="1" ht="21.75" thickBot="1" x14ac:dyDescent="0.4">
      <c r="A48" s="31" t="s">
        <v>16</v>
      </c>
      <c r="B48" s="262">
        <v>6.74</v>
      </c>
      <c r="C48" s="50">
        <v>0.38</v>
      </c>
      <c r="D48" s="263">
        <v>0.38</v>
      </c>
      <c r="E48" s="116">
        <v>0</v>
      </c>
      <c r="F48" s="50">
        <v>2.65</v>
      </c>
      <c r="G48" s="145">
        <v>333.6</v>
      </c>
      <c r="H48" s="50">
        <v>85.7</v>
      </c>
      <c r="I48" s="263">
        <v>247.9</v>
      </c>
      <c r="J48" s="116">
        <v>0.11</v>
      </c>
      <c r="K48" s="116">
        <v>0</v>
      </c>
      <c r="L48" s="50">
        <v>0.79</v>
      </c>
      <c r="M48" s="263">
        <v>1.93</v>
      </c>
      <c r="N48" s="45">
        <v>1.52</v>
      </c>
      <c r="O48" s="21">
        <f t="shared" si="0"/>
        <v>347.72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420.71</v>
      </c>
      <c r="C49" s="53">
        <v>64.48</v>
      </c>
      <c r="D49" s="256">
        <v>64.48</v>
      </c>
      <c r="E49" s="256">
        <v>0</v>
      </c>
      <c r="F49" s="256">
        <v>10.45</v>
      </c>
      <c r="G49" s="214">
        <v>429.5</v>
      </c>
      <c r="H49" s="256">
        <v>210.14</v>
      </c>
      <c r="I49" s="257">
        <v>219.36</v>
      </c>
      <c r="J49" s="52">
        <v>128.76</v>
      </c>
      <c r="K49" s="256">
        <v>0</v>
      </c>
      <c r="L49" s="256">
        <v>79.89</v>
      </c>
      <c r="M49" s="256">
        <v>28.31</v>
      </c>
      <c r="N49" s="256">
        <v>18.39</v>
      </c>
      <c r="O49" s="54">
        <f t="shared" si="0"/>
        <v>1180.4900000000002</v>
      </c>
      <c r="P49" s="258">
        <f>(O49-O50)/O50</f>
        <v>-9.2307810601749835E-2</v>
      </c>
      <c r="Q49" s="259">
        <f>O49/$O$84</f>
        <v>4.6543674146573809E-2</v>
      </c>
      <c r="R49" s="260">
        <f>O49-O50</f>
        <v>-120.04999999999973</v>
      </c>
    </row>
    <row r="50" spans="1:197" s="203" customFormat="1" ht="21.75" thickBot="1" x14ac:dyDescent="0.4">
      <c r="A50" s="31" t="s">
        <v>16</v>
      </c>
      <c r="B50" s="262">
        <v>295.52999999999997</v>
      </c>
      <c r="C50" s="50">
        <v>76.63</v>
      </c>
      <c r="D50" s="263">
        <v>76.63</v>
      </c>
      <c r="E50" s="50">
        <v>0</v>
      </c>
      <c r="F50" s="263">
        <v>10.23</v>
      </c>
      <c r="G50" s="145">
        <v>621.28</v>
      </c>
      <c r="H50" s="231">
        <v>285.33999999999997</v>
      </c>
      <c r="I50" s="231">
        <v>335.94</v>
      </c>
      <c r="J50" s="231">
        <v>171.34</v>
      </c>
      <c r="K50" s="263">
        <v>0</v>
      </c>
      <c r="L50" s="50">
        <v>74.88</v>
      </c>
      <c r="M50" s="50">
        <v>25.38</v>
      </c>
      <c r="N50" s="45">
        <v>25.27</v>
      </c>
      <c r="O50" s="21">
        <f t="shared" si="0"/>
        <v>1300.54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449.79</v>
      </c>
      <c r="C51" s="26">
        <v>76.81</v>
      </c>
      <c r="D51" s="26">
        <v>36.97</v>
      </c>
      <c r="E51" s="26">
        <v>39.840000000000003</v>
      </c>
      <c r="F51" s="26">
        <v>65.739999999999995</v>
      </c>
      <c r="G51" s="26">
        <v>648.02</v>
      </c>
      <c r="H51" s="26">
        <v>170.85</v>
      </c>
      <c r="I51" s="26">
        <v>477.17</v>
      </c>
      <c r="J51" s="26">
        <v>1259.8599999999999</v>
      </c>
      <c r="K51" s="26">
        <v>1.77</v>
      </c>
      <c r="L51" s="26">
        <v>34.89</v>
      </c>
      <c r="M51" s="26">
        <v>110.49</v>
      </c>
      <c r="N51" s="272">
        <v>91.99</v>
      </c>
      <c r="O51" s="54">
        <f t="shared" si="0"/>
        <v>2739.3599999999997</v>
      </c>
      <c r="P51" s="258">
        <f>(O51-O52)/O52</f>
        <v>4.7220013456480518E-2</v>
      </c>
      <c r="Q51" s="259">
        <f>O51/$O$84</f>
        <v>0.10800589518772577</v>
      </c>
      <c r="R51" s="260">
        <f>O51-O52</f>
        <v>123.51999999999998</v>
      </c>
    </row>
    <row r="52" spans="1:197" s="203" customFormat="1" ht="21.75" thickBot="1" x14ac:dyDescent="0.4">
      <c r="A52" s="79" t="s">
        <v>16</v>
      </c>
      <c r="B52" s="210">
        <v>373.57</v>
      </c>
      <c r="C52" s="210">
        <v>84.59</v>
      </c>
      <c r="D52" s="211">
        <v>48.5</v>
      </c>
      <c r="E52" s="211">
        <v>36.090000000000003</v>
      </c>
      <c r="F52" s="211">
        <v>62.01</v>
      </c>
      <c r="G52" s="212">
        <v>1094.47</v>
      </c>
      <c r="H52" s="210">
        <v>287.11</v>
      </c>
      <c r="I52" s="187">
        <v>807.36</v>
      </c>
      <c r="J52" s="211">
        <v>777.76</v>
      </c>
      <c r="K52" s="73">
        <v>1.98</v>
      </c>
      <c r="L52" s="211">
        <v>31.19</v>
      </c>
      <c r="M52" s="211">
        <v>94.73</v>
      </c>
      <c r="N52" s="273">
        <v>95.539999999999992</v>
      </c>
      <c r="O52" s="82">
        <f t="shared" si="0"/>
        <v>2615.8399999999997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88.62</v>
      </c>
      <c r="C53" s="274">
        <v>6.32</v>
      </c>
      <c r="D53" s="256">
        <v>3.52</v>
      </c>
      <c r="E53" s="256">
        <v>2.8</v>
      </c>
      <c r="F53" s="256">
        <v>2.2599999999999998</v>
      </c>
      <c r="G53" s="43">
        <v>87.89</v>
      </c>
      <c r="H53" s="256">
        <v>44.69</v>
      </c>
      <c r="I53" s="257">
        <v>43.2</v>
      </c>
      <c r="J53" s="275">
        <v>66.430000000000007</v>
      </c>
      <c r="K53" s="256">
        <v>0</v>
      </c>
      <c r="L53" s="256">
        <v>1.35</v>
      </c>
      <c r="M53" s="256">
        <v>32.130000000000003</v>
      </c>
      <c r="N53" s="256">
        <v>10.87</v>
      </c>
      <c r="O53" s="54">
        <f t="shared" si="0"/>
        <v>295.87</v>
      </c>
      <c r="P53" s="258">
        <f>(O53-O54)/O54</f>
        <v>0.20487864473041226</v>
      </c>
      <c r="Q53" s="259">
        <f>O53/$O$84</f>
        <v>1.1665390532530382E-2</v>
      </c>
      <c r="R53" s="260">
        <f>O53-O54</f>
        <v>50.310000000000031</v>
      </c>
    </row>
    <row r="54" spans="1:197" s="203" customFormat="1" ht="21.75" thickBot="1" x14ac:dyDescent="0.4">
      <c r="A54" s="31" t="s">
        <v>16</v>
      </c>
      <c r="B54" s="243">
        <v>74.27</v>
      </c>
      <c r="C54" s="50">
        <v>3.71</v>
      </c>
      <c r="D54" s="263">
        <v>3.69</v>
      </c>
      <c r="E54" s="116">
        <v>0.02</v>
      </c>
      <c r="F54" s="50">
        <v>1.52</v>
      </c>
      <c r="G54" s="151">
        <v>95.67</v>
      </c>
      <c r="H54" s="116">
        <v>49.66</v>
      </c>
      <c r="I54" s="116">
        <v>46.01</v>
      </c>
      <c r="J54" s="116">
        <v>36.15</v>
      </c>
      <c r="K54" s="50">
        <v>0</v>
      </c>
      <c r="L54" s="50">
        <v>1.0900000000000001</v>
      </c>
      <c r="M54" s="263">
        <v>21.98</v>
      </c>
      <c r="N54" s="45">
        <v>11.17</v>
      </c>
      <c r="O54" s="21">
        <f t="shared" si="0"/>
        <v>245.55999999999997</v>
      </c>
      <c r="P54" s="276"/>
      <c r="Q54" s="277"/>
      <c r="R54" s="270"/>
    </row>
    <row r="55" spans="1:197" ht="21.75" thickBot="1" x14ac:dyDescent="0.4">
      <c r="A55" s="278" t="s">
        <v>62</v>
      </c>
      <c r="B55" s="279">
        <f>SUM(B5,B7,B9,B11,B13,B17,B19,B21,B23,B25,B27,B29,B31,B33,B35,B37,B39,B41,B43,B45,B47,B49,B51,B53,B15)</f>
        <v>5796.0399999999991</v>
      </c>
      <c r="C55" s="279">
        <f t="shared" ref="C55:O55" si="1">SUM(C5,C7,C9,C11,C13,C17,C19,C21,C23,C25,C27,C29,C31,C33,C35,C37,C39,C41,C43,C45,C47,C49,C51,C53,C15)</f>
        <v>695.12000000000012</v>
      </c>
      <c r="D55" s="279">
        <f t="shared" si="1"/>
        <v>518.4</v>
      </c>
      <c r="E55" s="279">
        <f t="shared" si="1"/>
        <v>176.72000000000003</v>
      </c>
      <c r="F55" s="279">
        <f t="shared" si="1"/>
        <v>438.17</v>
      </c>
      <c r="G55" s="279">
        <f t="shared" si="1"/>
        <v>6753.630000000001</v>
      </c>
      <c r="H55" s="279">
        <f t="shared" si="1"/>
        <v>2600.3499999999995</v>
      </c>
      <c r="I55" s="279">
        <f t="shared" si="1"/>
        <v>4153.28</v>
      </c>
      <c r="J55" s="279">
        <f t="shared" si="1"/>
        <v>7245.8700000000008</v>
      </c>
      <c r="K55" s="279">
        <f t="shared" si="1"/>
        <v>100.09</v>
      </c>
      <c r="L55" s="279">
        <f t="shared" si="1"/>
        <v>603.91999999999996</v>
      </c>
      <c r="M55" s="279">
        <f t="shared" si="1"/>
        <v>574.53</v>
      </c>
      <c r="N55" s="279">
        <f t="shared" si="1"/>
        <v>1079.3899999999999</v>
      </c>
      <c r="O55" s="279">
        <f t="shared" si="1"/>
        <v>23286.76</v>
      </c>
      <c r="P55" s="280">
        <f>(O55-O56)/O56</f>
        <v>-0.10601578836844962</v>
      </c>
      <c r="Q55" s="281">
        <f>O55/$O$84</f>
        <v>0.91813684941801188</v>
      </c>
      <c r="R55" s="282">
        <f>O55-O56</f>
        <v>-2761.5300000000025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4311.95</v>
      </c>
      <c r="C56" s="22">
        <f t="shared" ref="C56:O56" si="2">SUM(C6,C8,C10,C12,C14,C18,C20,C22,C24,C26,C28,C30,C32,C34,C36,C38,C40,C42,C44,C46,C48,C50,C52,C54,C16)</f>
        <v>810.4100000000002</v>
      </c>
      <c r="D56" s="22">
        <f t="shared" si="2"/>
        <v>633.18000000000018</v>
      </c>
      <c r="E56" s="22">
        <f t="shared" si="2"/>
        <v>177.23000000000002</v>
      </c>
      <c r="F56" s="22">
        <f t="shared" si="2"/>
        <v>494.74</v>
      </c>
      <c r="G56" s="22">
        <f t="shared" si="2"/>
        <v>10511.15</v>
      </c>
      <c r="H56" s="22">
        <f t="shared" si="2"/>
        <v>4325.79</v>
      </c>
      <c r="I56" s="22">
        <f t="shared" si="2"/>
        <v>6185.36</v>
      </c>
      <c r="J56" s="22">
        <f t="shared" si="2"/>
        <v>6705.2</v>
      </c>
      <c r="K56" s="22">
        <f t="shared" si="2"/>
        <v>108.23</v>
      </c>
      <c r="L56" s="22">
        <f t="shared" si="2"/>
        <v>574.0200000000001</v>
      </c>
      <c r="M56" s="22">
        <f t="shared" si="2"/>
        <v>714.86</v>
      </c>
      <c r="N56" s="22">
        <f t="shared" si="2"/>
        <v>1817.7299999999998</v>
      </c>
      <c r="O56" s="22">
        <f t="shared" si="2"/>
        <v>26048.29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0.34418070710467408</v>
      </c>
      <c r="C57" s="291">
        <f t="shared" ref="C57:O57" si="3">(C55-C56)/C56</f>
        <v>-0.14226132451475185</v>
      </c>
      <c r="D57" s="291">
        <f t="shared" si="3"/>
        <v>-0.1812754666919362</v>
      </c>
      <c r="E57" s="291">
        <f t="shared" si="3"/>
        <v>-2.8776166563222413E-3</v>
      </c>
      <c r="F57" s="291">
        <f t="shared" si="3"/>
        <v>-0.11434288717306058</v>
      </c>
      <c r="G57" s="291">
        <f t="shared" si="3"/>
        <v>-0.35747943850102021</v>
      </c>
      <c r="H57" s="291">
        <f t="shared" si="3"/>
        <v>-0.3988728070479613</v>
      </c>
      <c r="I57" s="291">
        <f t="shared" si="3"/>
        <v>-0.32853059482390679</v>
      </c>
      <c r="J57" s="291">
        <f t="shared" si="3"/>
        <v>8.0634432977390827E-2</v>
      </c>
      <c r="K57" s="291">
        <f t="shared" si="3"/>
        <v>-7.5210200498937452E-2</v>
      </c>
      <c r="L57" s="291">
        <f t="shared" si="3"/>
        <v>5.2088777394515624E-2</v>
      </c>
      <c r="M57" s="291">
        <f t="shared" si="3"/>
        <v>-0.19630417144615733</v>
      </c>
      <c r="N57" s="291">
        <f t="shared" si="3"/>
        <v>-0.4061879377025191</v>
      </c>
      <c r="O57" s="291">
        <f t="shared" si="3"/>
        <v>-0.10601578836844962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64</v>
      </c>
      <c r="B59" s="214">
        <v>0</v>
      </c>
      <c r="C59" s="214">
        <v>0</v>
      </c>
      <c r="D59" s="214">
        <v>0</v>
      </c>
      <c r="E59" s="214">
        <v>0</v>
      </c>
      <c r="F59" s="214">
        <v>0</v>
      </c>
      <c r="G59" s="214">
        <v>0</v>
      </c>
      <c r="H59" s="214">
        <v>0</v>
      </c>
      <c r="I59" s="214">
        <v>0</v>
      </c>
      <c r="J59" s="95">
        <v>147.78</v>
      </c>
      <c r="K59" s="214">
        <v>0</v>
      </c>
      <c r="L59" s="214">
        <v>0</v>
      </c>
      <c r="M59" s="214">
        <v>8.5500000000000007</v>
      </c>
      <c r="N59" s="214">
        <v>0</v>
      </c>
      <c r="O59" s="54">
        <f t="shared" ref="O59:O72" si="4">B59+C59+F59+G59+J59+K59+L59+M59+N59</f>
        <v>156.33000000000001</v>
      </c>
      <c r="P59" s="297">
        <f>(O59-O60)/O60</f>
        <v>0.71791208791208805</v>
      </c>
      <c r="Q59" s="195">
        <f>O59/$O$84</f>
        <v>6.1636884508415E-3</v>
      </c>
      <c r="R59" s="196">
        <f>O59-O60</f>
        <v>65.330000000000013</v>
      </c>
      <c r="S59" s="197"/>
    </row>
    <row r="60" spans="1:197" s="298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22">
        <v>78.63</v>
      </c>
      <c r="K60" s="45">
        <v>0</v>
      </c>
      <c r="L60" s="45">
        <v>0</v>
      </c>
      <c r="M60" s="45">
        <v>12.37</v>
      </c>
      <c r="N60" s="45">
        <v>0</v>
      </c>
      <c r="O60" s="21">
        <f t="shared" si="4"/>
        <v>91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78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00">
        <v>261.58</v>
      </c>
      <c r="K61" s="47">
        <v>0</v>
      </c>
      <c r="L61" s="47">
        <v>0</v>
      </c>
      <c r="M61" s="47">
        <v>6.42</v>
      </c>
      <c r="N61" s="47">
        <v>0</v>
      </c>
      <c r="O61" s="54">
        <f t="shared" si="4"/>
        <v>268</v>
      </c>
      <c r="P61" s="207">
        <f>(O61-O62)/O62</f>
        <v>-0.16894070950136447</v>
      </c>
      <c r="Q61" s="208">
        <f>O61/$O$84</f>
        <v>1.0566548358123982E-2</v>
      </c>
      <c r="R61" s="196">
        <f>O61-O62</f>
        <v>-54.480000000000018</v>
      </c>
      <c r="S61" s="197"/>
    </row>
    <row r="62" spans="1:197" s="205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6">
        <v>0</v>
      </c>
      <c r="J62" s="116">
        <v>285.91000000000003</v>
      </c>
      <c r="K62" s="45">
        <v>0</v>
      </c>
      <c r="L62" s="45">
        <v>0</v>
      </c>
      <c r="M62" s="45">
        <v>36.57</v>
      </c>
      <c r="N62" s="45">
        <v>0</v>
      </c>
      <c r="O62" s="21">
        <f t="shared" si="4"/>
        <v>322.48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25" t="s">
        <v>67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100">
        <v>87.24</v>
      </c>
      <c r="K63" s="47">
        <v>0</v>
      </c>
      <c r="L63" s="47">
        <v>0</v>
      </c>
      <c r="M63" s="47">
        <v>0.71</v>
      </c>
      <c r="N63" s="47">
        <v>0</v>
      </c>
      <c r="O63" s="54">
        <f t="shared" si="4"/>
        <v>87.949999999999989</v>
      </c>
      <c r="P63" s="207">
        <f>(O63-O64)/O64</f>
        <v>1.4066643606595004E-2</v>
      </c>
      <c r="Q63" s="208">
        <f>O63/$O$84</f>
        <v>3.4676415227500152E-3</v>
      </c>
      <c r="R63" s="196">
        <f>O63-O64</f>
        <v>1.2199999999999847</v>
      </c>
      <c r="S63" s="197"/>
    </row>
    <row r="64" spans="1:197" s="205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6">
        <v>0</v>
      </c>
      <c r="J64" s="116">
        <v>85.5</v>
      </c>
      <c r="K64" s="45">
        <v>0</v>
      </c>
      <c r="L64" s="45">
        <v>0</v>
      </c>
      <c r="M64" s="45">
        <v>1.23</v>
      </c>
      <c r="N64" s="45">
        <v>0</v>
      </c>
      <c r="O64" s="21">
        <f t="shared" si="4"/>
        <v>86.73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32</v>
      </c>
      <c r="B65" s="83">
        <v>0</v>
      </c>
      <c r="C65" s="103">
        <v>0</v>
      </c>
      <c r="D65" s="83">
        <v>0</v>
      </c>
      <c r="E65" s="83">
        <v>0</v>
      </c>
      <c r="F65" s="103">
        <v>0</v>
      </c>
      <c r="G65" s="83">
        <v>0</v>
      </c>
      <c r="H65" s="103">
        <v>0</v>
      </c>
      <c r="I65" s="83">
        <v>0</v>
      </c>
      <c r="J65" s="299">
        <v>184.99</v>
      </c>
      <c r="K65" s="47">
        <v>0</v>
      </c>
      <c r="L65" s="47">
        <v>0</v>
      </c>
      <c r="M65" s="47">
        <v>3.23</v>
      </c>
      <c r="N65" s="47">
        <v>0</v>
      </c>
      <c r="O65" s="54">
        <f t="shared" si="4"/>
        <v>188.22</v>
      </c>
      <c r="P65" s="207">
        <f>(O65-O66)/O66</f>
        <v>0.12909418116376711</v>
      </c>
      <c r="Q65" s="208">
        <f>O65/$O$84</f>
        <v>7.42102885061976E-3</v>
      </c>
      <c r="R65" s="196">
        <f>O65-O66</f>
        <v>21.519999999999982</v>
      </c>
      <c r="S65" s="197"/>
    </row>
    <row r="66" spans="1:112" s="205" customFormat="1" ht="21.75" thickBot="1" x14ac:dyDescent="0.4">
      <c r="A66" s="79" t="s">
        <v>16</v>
      </c>
      <c r="B66" s="300">
        <v>0</v>
      </c>
      <c r="C66" s="301">
        <v>0</v>
      </c>
      <c r="D66" s="300">
        <v>0</v>
      </c>
      <c r="E66" s="114">
        <v>0</v>
      </c>
      <c r="F66" s="301">
        <v>0</v>
      </c>
      <c r="G66" s="300">
        <v>0</v>
      </c>
      <c r="H66" s="301">
        <v>0</v>
      </c>
      <c r="I66" s="114">
        <v>0</v>
      </c>
      <c r="J66" s="115">
        <v>159.11000000000001</v>
      </c>
      <c r="K66" s="45">
        <v>0</v>
      </c>
      <c r="L66" s="45">
        <v>0</v>
      </c>
      <c r="M66" s="45">
        <v>7.59</v>
      </c>
      <c r="N66" s="45">
        <v>0</v>
      </c>
      <c r="O66" s="21">
        <f t="shared" si="4"/>
        <v>166.70000000000002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74</v>
      </c>
      <c r="B67" s="54">
        <v>0</v>
      </c>
      <c r="C67" s="54">
        <v>0</v>
      </c>
      <c r="D67" s="54">
        <v>0</v>
      </c>
      <c r="E67" s="43">
        <v>0</v>
      </c>
      <c r="F67" s="54">
        <v>0</v>
      </c>
      <c r="G67" s="54">
        <v>0</v>
      </c>
      <c r="H67" s="54">
        <v>0</v>
      </c>
      <c r="I67" s="43">
        <v>0</v>
      </c>
      <c r="J67" s="43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4"/>
        <v>0</v>
      </c>
      <c r="P67" s="302">
        <f>(O67-O68)/O68</f>
        <v>-1</v>
      </c>
      <c r="Q67" s="208">
        <f>O67/$O$84</f>
        <v>0</v>
      </c>
      <c r="R67" s="196">
        <f>O67-O68</f>
        <v>-2.21</v>
      </c>
    </row>
    <row r="68" spans="1:112" s="203" customFormat="1" ht="21.75" thickBot="1" x14ac:dyDescent="0.4">
      <c r="A68" s="79" t="s">
        <v>16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2.21</v>
      </c>
      <c r="K68" s="45">
        <v>0</v>
      </c>
      <c r="L68" s="45">
        <v>0</v>
      </c>
      <c r="M68" s="45">
        <v>0</v>
      </c>
      <c r="N68" s="45">
        <v>0</v>
      </c>
      <c r="O68" s="45">
        <f t="shared" si="4"/>
        <v>2.21</v>
      </c>
      <c r="P68" s="303"/>
      <c r="Q68" s="304"/>
      <c r="R68" s="305"/>
    </row>
    <row r="69" spans="1:112" s="242" customFormat="1" ht="21.75" thickBot="1" x14ac:dyDescent="0.4">
      <c r="A69" s="25" t="s">
        <v>33</v>
      </c>
      <c r="B69" s="306">
        <v>0</v>
      </c>
      <c r="C69" s="306">
        <v>0</v>
      </c>
      <c r="D69" s="306">
        <v>0</v>
      </c>
      <c r="E69" s="306">
        <v>0</v>
      </c>
      <c r="F69" s="306">
        <v>0</v>
      </c>
      <c r="G69" s="306">
        <v>0</v>
      </c>
      <c r="H69" s="306">
        <v>0</v>
      </c>
      <c r="I69" s="307">
        <v>0</v>
      </c>
      <c r="J69" s="275">
        <v>282.25</v>
      </c>
      <c r="K69" s="306">
        <v>0</v>
      </c>
      <c r="L69" s="306">
        <v>0</v>
      </c>
      <c r="M69" s="306">
        <v>13.07</v>
      </c>
      <c r="N69" s="306">
        <v>0</v>
      </c>
      <c r="O69" s="42">
        <f>B69+C69+F69+G69+J69+K69+L69+M69+N69</f>
        <v>295.32</v>
      </c>
      <c r="P69" s="227">
        <f>(O69-O70)/O70</f>
        <v>-0.34326632271837754</v>
      </c>
      <c r="Q69" s="308">
        <f>O69/$O$84</f>
        <v>1.1643705451944679E-2</v>
      </c>
      <c r="R69" s="309">
        <f>O69-O70</f>
        <v>-154.36000000000001</v>
      </c>
      <c r="S69" s="241"/>
    </row>
    <row r="70" spans="1:112" s="205" customFormat="1" ht="21.75" thickBot="1" x14ac:dyDescent="0.4">
      <c r="A70" s="79" t="s">
        <v>34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116">
        <v>0</v>
      </c>
      <c r="J70" s="58">
        <v>428.74</v>
      </c>
      <c r="K70" s="45">
        <v>0</v>
      </c>
      <c r="L70" s="45">
        <v>0</v>
      </c>
      <c r="M70" s="45">
        <v>20.94</v>
      </c>
      <c r="N70" s="45">
        <v>0</v>
      </c>
      <c r="O70" s="21">
        <f>B70+C70+F70+G70+J70+K70+L70+M70+N70</f>
        <v>449.68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61</v>
      </c>
      <c r="B71" s="310">
        <v>0</v>
      </c>
      <c r="C71" s="53">
        <v>0</v>
      </c>
      <c r="D71" s="255">
        <v>0</v>
      </c>
      <c r="E71" s="255">
        <v>0</v>
      </c>
      <c r="F71" s="310">
        <v>0</v>
      </c>
      <c r="G71" s="53">
        <v>0</v>
      </c>
      <c r="H71" s="255">
        <v>0</v>
      </c>
      <c r="I71" s="255">
        <v>0</v>
      </c>
      <c r="J71" s="53">
        <v>912.47</v>
      </c>
      <c r="K71" s="255">
        <v>0</v>
      </c>
      <c r="L71" s="255">
        <v>0</v>
      </c>
      <c r="M71" s="255">
        <v>12.67</v>
      </c>
      <c r="N71" s="255">
        <v>0</v>
      </c>
      <c r="O71" s="54">
        <f t="shared" si="4"/>
        <v>925.14</v>
      </c>
      <c r="P71" s="311">
        <f>(O71-O72)/O72</f>
        <v>0.22855663120991199</v>
      </c>
      <c r="Q71" s="312">
        <f>O71/$O$84</f>
        <v>3.6475882641920969E-2</v>
      </c>
      <c r="R71" s="313">
        <f>O71-O72</f>
        <v>172.11</v>
      </c>
    </row>
    <row r="72" spans="1:112" s="203" customFormat="1" ht="21.75" thickBot="1" x14ac:dyDescent="0.4">
      <c r="A72" s="79" t="s">
        <v>34</v>
      </c>
      <c r="B72" s="50">
        <v>0</v>
      </c>
      <c r="C72" s="116">
        <v>0</v>
      </c>
      <c r="D72" s="45">
        <v>0</v>
      </c>
      <c r="E72" s="254">
        <v>0</v>
      </c>
      <c r="F72" s="254">
        <v>0</v>
      </c>
      <c r="G72" s="116">
        <v>0</v>
      </c>
      <c r="H72" s="116">
        <v>0</v>
      </c>
      <c r="I72" s="50">
        <v>0</v>
      </c>
      <c r="J72" s="50">
        <v>739.35</v>
      </c>
      <c r="K72" s="50">
        <v>0</v>
      </c>
      <c r="L72" s="222">
        <v>0</v>
      </c>
      <c r="M72" s="116">
        <v>13.68</v>
      </c>
      <c r="N72" s="116">
        <v>0</v>
      </c>
      <c r="O72" s="21">
        <f t="shared" si="4"/>
        <v>753.03</v>
      </c>
      <c r="P72" s="303"/>
      <c r="Q72" s="304"/>
      <c r="R72" s="202"/>
    </row>
    <row r="73" spans="1:112" ht="21.75" thickBot="1" x14ac:dyDescent="0.4">
      <c r="A73" s="314" t="s">
        <v>35</v>
      </c>
      <c r="B73" s="315">
        <f t="shared" ref="B73:O73" si="5">SUM(B59,B61,B63,B65,B67,B69,B71)</f>
        <v>0</v>
      </c>
      <c r="C73" s="315">
        <f t="shared" si="5"/>
        <v>0</v>
      </c>
      <c r="D73" s="315">
        <f t="shared" si="5"/>
        <v>0</v>
      </c>
      <c r="E73" s="315">
        <f t="shared" si="5"/>
        <v>0</v>
      </c>
      <c r="F73" s="315">
        <f t="shared" si="5"/>
        <v>0</v>
      </c>
      <c r="G73" s="315">
        <f t="shared" si="5"/>
        <v>0</v>
      </c>
      <c r="H73" s="315">
        <f t="shared" si="5"/>
        <v>0</v>
      </c>
      <c r="I73" s="315">
        <f t="shared" si="5"/>
        <v>0</v>
      </c>
      <c r="J73" s="315">
        <f>SUM(J59,J61,J63,J65,J67,J69,J71)</f>
        <v>1876.31</v>
      </c>
      <c r="K73" s="315">
        <f t="shared" si="5"/>
        <v>0</v>
      </c>
      <c r="L73" s="315">
        <f t="shared" si="5"/>
        <v>0</v>
      </c>
      <c r="M73" s="315">
        <f t="shared" si="5"/>
        <v>44.65</v>
      </c>
      <c r="N73" s="315">
        <f t="shared" si="5"/>
        <v>0</v>
      </c>
      <c r="O73" s="315">
        <f t="shared" si="5"/>
        <v>1920.96</v>
      </c>
      <c r="P73" s="292">
        <f>(O73-O74)/O74</f>
        <v>2.6247041665108412E-2</v>
      </c>
      <c r="Q73" s="293">
        <f>O73/$O$84</f>
        <v>7.5738495276200912E-2</v>
      </c>
      <c r="R73" s="30">
        <f>O73-O74</f>
        <v>49.129999999999882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1779.4500000000003</v>
      </c>
      <c r="K74" s="249">
        <f t="shared" si="6"/>
        <v>0</v>
      </c>
      <c r="L74" s="249">
        <f t="shared" si="6"/>
        <v>0</v>
      </c>
      <c r="M74" s="249">
        <f t="shared" si="6"/>
        <v>92.38</v>
      </c>
      <c r="N74" s="249">
        <f t="shared" si="6"/>
        <v>0</v>
      </c>
      <c r="O74" s="249">
        <f t="shared" si="6"/>
        <v>1871.8300000000002</v>
      </c>
      <c r="P74" s="316"/>
      <c r="Q74" s="317"/>
      <c r="R74" s="318"/>
      <c r="S74" s="197"/>
    </row>
    <row r="75" spans="1:112" ht="21.75" thickBot="1" x14ac:dyDescent="0.4">
      <c r="A75" s="290" t="s">
        <v>27</v>
      </c>
      <c r="B75" s="315"/>
      <c r="C75" s="315"/>
      <c r="D75" s="315"/>
      <c r="E75" s="315"/>
      <c r="F75" s="315"/>
      <c r="G75" s="315"/>
      <c r="H75" s="315"/>
      <c r="I75" s="315"/>
      <c r="J75" s="319">
        <f>(J73-J74)/J74</f>
        <v>5.4432549383236203E-2</v>
      </c>
      <c r="K75" s="291"/>
      <c r="L75" s="291"/>
      <c r="M75" s="320">
        <f>(M73-M74)/M74</f>
        <v>-0.51667027495128814</v>
      </c>
      <c r="N75" s="320"/>
      <c r="O75" s="320">
        <f>(O73-O74)/O74</f>
        <v>2.6247041665108412E-2</v>
      </c>
      <c r="P75" s="292"/>
      <c r="Q75" s="293"/>
      <c r="R75" s="282"/>
      <c r="S75" s="197"/>
    </row>
    <row r="76" spans="1:112" ht="21.75" thickBot="1" x14ac:dyDescent="0.4">
      <c r="A76" s="321" t="s">
        <v>36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2" t="s">
        <v>38</v>
      </c>
      <c r="B77" s="214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95">
        <v>0</v>
      </c>
      <c r="K77" s="214">
        <v>0</v>
      </c>
      <c r="L77" s="214">
        <v>0</v>
      </c>
      <c r="M77" s="214">
        <v>0</v>
      </c>
      <c r="N77" s="214">
        <v>87.49</v>
      </c>
      <c r="O77" s="54">
        <f>B77+C77+D77+E77+F77+G77+H77+I77+J77+K77+L77+M77+N77</f>
        <v>87.49</v>
      </c>
      <c r="P77" s="297">
        <f>(O77-O78)/O78</f>
        <v>1.5004286939125462</v>
      </c>
      <c r="Q77" s="195">
        <f>O77/$O$84</f>
        <v>3.4495049098965187E-3</v>
      </c>
      <c r="R77" s="196">
        <f>O77-O78</f>
        <v>52.499999999999993</v>
      </c>
      <c r="S77" s="197"/>
      <c r="T77" s="209"/>
    </row>
    <row r="78" spans="1:112" s="205" customFormat="1" ht="21.75" thickBot="1" x14ac:dyDescent="0.4">
      <c r="A78" s="298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23">
        <v>0</v>
      </c>
      <c r="K78" s="45">
        <v>0</v>
      </c>
      <c r="L78" s="45">
        <v>0</v>
      </c>
      <c r="M78" s="45">
        <v>0</v>
      </c>
      <c r="N78" s="45">
        <v>34.99</v>
      </c>
      <c r="O78" s="54">
        <f t="shared" ref="O78:O80" si="7">B78+C78+D78+E78+F78+G78+H78+I78+J78+K78+L78+M78+N78</f>
        <v>34.99</v>
      </c>
      <c r="P78" s="324"/>
      <c r="Q78" s="325"/>
      <c r="R78" s="326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7" t="s">
        <v>37</v>
      </c>
      <c r="B79" s="128">
        <v>0</v>
      </c>
      <c r="C79" s="103">
        <v>0</v>
      </c>
      <c r="D79" s="103">
        <v>0</v>
      </c>
      <c r="E79" s="83">
        <v>0</v>
      </c>
      <c r="F79" s="103">
        <v>0</v>
      </c>
      <c r="G79" s="103">
        <v>0</v>
      </c>
      <c r="H79" s="83">
        <v>0</v>
      </c>
      <c r="I79" s="83">
        <v>0</v>
      </c>
      <c r="J79" s="125">
        <v>0</v>
      </c>
      <c r="K79" s="47">
        <v>0</v>
      </c>
      <c r="L79" s="47">
        <v>0</v>
      </c>
      <c r="M79" s="47">
        <v>0</v>
      </c>
      <c r="N79" s="47">
        <v>67.849999999999994</v>
      </c>
      <c r="O79" s="54">
        <f t="shared" si="7"/>
        <v>67.849999999999994</v>
      </c>
      <c r="P79" s="207">
        <f>(O79-O80)/O80</f>
        <v>-0.59856821677907945</v>
      </c>
      <c r="Q79" s="208">
        <f>O79/$O$84</f>
        <v>2.6751503958907167E-3</v>
      </c>
      <c r="R79" s="196">
        <f>O79-O80</f>
        <v>-101.17000000000002</v>
      </c>
      <c r="S79" s="197"/>
      <c r="T79" s="209"/>
    </row>
    <row r="80" spans="1:112" s="205" customFormat="1" ht="21.75" thickBot="1" x14ac:dyDescent="0.4">
      <c r="A80" s="298" t="s">
        <v>16</v>
      </c>
      <c r="B80" s="328">
        <v>0</v>
      </c>
      <c r="C80" s="328">
        <v>0</v>
      </c>
      <c r="D80" s="328">
        <v>0</v>
      </c>
      <c r="E80" s="329">
        <v>0</v>
      </c>
      <c r="F80" s="328">
        <v>0</v>
      </c>
      <c r="G80" s="328">
        <v>0</v>
      </c>
      <c r="H80" s="329">
        <v>0</v>
      </c>
      <c r="I80" s="329">
        <v>0</v>
      </c>
      <c r="J80" s="328">
        <v>0</v>
      </c>
      <c r="K80" s="45">
        <v>0</v>
      </c>
      <c r="L80" s="45">
        <v>0</v>
      </c>
      <c r="M80" s="45">
        <v>0</v>
      </c>
      <c r="N80" s="45">
        <v>169.02</v>
      </c>
      <c r="O80" s="54">
        <f t="shared" si="7"/>
        <v>169.02</v>
      </c>
      <c r="P80" s="324"/>
      <c r="Q80" s="325"/>
      <c r="R80" s="326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4" t="s">
        <v>39</v>
      </c>
      <c r="B81" s="315">
        <f>B77+B79</f>
        <v>0</v>
      </c>
      <c r="C81" s="315">
        <f t="shared" ref="C81:N81" si="8">C77+C79</f>
        <v>0</v>
      </c>
      <c r="D81" s="315">
        <f t="shared" si="8"/>
        <v>0</v>
      </c>
      <c r="E81" s="315">
        <f t="shared" si="8"/>
        <v>0</v>
      </c>
      <c r="F81" s="315">
        <f t="shared" si="8"/>
        <v>0</v>
      </c>
      <c r="G81" s="315">
        <f t="shared" si="8"/>
        <v>0</v>
      </c>
      <c r="H81" s="315">
        <f t="shared" si="8"/>
        <v>0</v>
      </c>
      <c r="I81" s="315">
        <f t="shared" si="8"/>
        <v>0</v>
      </c>
      <c r="J81" s="315">
        <f t="shared" si="8"/>
        <v>0</v>
      </c>
      <c r="K81" s="315">
        <f t="shared" si="8"/>
        <v>0</v>
      </c>
      <c r="L81" s="315">
        <f t="shared" si="8"/>
        <v>0</v>
      </c>
      <c r="M81" s="315">
        <f t="shared" si="8"/>
        <v>0</v>
      </c>
      <c r="N81" s="315">
        <f t="shared" si="8"/>
        <v>155.33999999999997</v>
      </c>
      <c r="O81" s="315">
        <f t="shared" ref="O81" si="9">SUM(O77,O79)</f>
        <v>155.33999999999997</v>
      </c>
      <c r="P81" s="292">
        <f>(O81-O82)/O82</f>
        <v>-0.23856673692466074</v>
      </c>
      <c r="Q81" s="293">
        <f>O81/$O$84</f>
        <v>6.1246553057872346E-3</v>
      </c>
      <c r="R81" s="282">
        <f>O81-O82</f>
        <v>-48.670000000000044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N82" si="10">C78+C80</f>
        <v>0</v>
      </c>
      <c r="D82" s="249">
        <f t="shared" si="10"/>
        <v>0</v>
      </c>
      <c r="E82" s="249">
        <f t="shared" si="10"/>
        <v>0</v>
      </c>
      <c r="F82" s="249">
        <f t="shared" si="10"/>
        <v>0</v>
      </c>
      <c r="G82" s="249">
        <f t="shared" si="10"/>
        <v>0</v>
      </c>
      <c r="H82" s="249">
        <f t="shared" si="10"/>
        <v>0</v>
      </c>
      <c r="I82" s="249">
        <f t="shared" si="10"/>
        <v>0</v>
      </c>
      <c r="J82" s="249">
        <f t="shared" si="10"/>
        <v>0</v>
      </c>
      <c r="K82" s="249">
        <f t="shared" si="10"/>
        <v>0</v>
      </c>
      <c r="L82" s="249">
        <f t="shared" si="10"/>
        <v>0</v>
      </c>
      <c r="M82" s="249">
        <f t="shared" si="10"/>
        <v>0</v>
      </c>
      <c r="N82" s="249">
        <f t="shared" si="10"/>
        <v>204.01000000000002</v>
      </c>
      <c r="O82" s="249">
        <f>B82+C82+F82+G82+J82+K82+L82+M82+N82</f>
        <v>204.01000000000002</v>
      </c>
      <c r="P82" s="316"/>
      <c r="Q82" s="317"/>
      <c r="R82" s="318"/>
      <c r="S82" s="197"/>
    </row>
    <row r="83" spans="1:197" ht="21.75" thickBot="1" x14ac:dyDescent="0.4">
      <c r="A83" s="290" t="s">
        <v>27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9">
        <f>(N81-N82)/N82</f>
        <v>-0.23856673692466074</v>
      </c>
      <c r="O83" s="320">
        <f>(O81-O82)/O82</f>
        <v>-0.23856673692466074</v>
      </c>
      <c r="P83" s="292"/>
      <c r="Q83" s="293"/>
      <c r="R83" s="282"/>
      <c r="S83" s="197"/>
    </row>
    <row r="84" spans="1:197" ht="21.75" thickBot="1" x14ac:dyDescent="0.4">
      <c r="A84" s="330" t="s">
        <v>40</v>
      </c>
      <c r="B84" s="331">
        <f>SUM(B55,B73,B81)</f>
        <v>5796.0399999999991</v>
      </c>
      <c r="C84" s="331">
        <f t="shared" ref="C84:N84" si="11">SUM(C55,C73,C81)</f>
        <v>695.12000000000012</v>
      </c>
      <c r="D84" s="331">
        <f t="shared" si="11"/>
        <v>518.4</v>
      </c>
      <c r="E84" s="331">
        <f t="shared" si="11"/>
        <v>176.72000000000003</v>
      </c>
      <c r="F84" s="331">
        <f t="shared" si="11"/>
        <v>438.17</v>
      </c>
      <c r="G84" s="331">
        <f t="shared" si="11"/>
        <v>6753.630000000001</v>
      </c>
      <c r="H84" s="331">
        <f t="shared" si="11"/>
        <v>2600.3499999999995</v>
      </c>
      <c r="I84" s="331">
        <f t="shared" si="11"/>
        <v>4153.28</v>
      </c>
      <c r="J84" s="331">
        <f t="shared" si="11"/>
        <v>9122.18</v>
      </c>
      <c r="K84" s="331">
        <f t="shared" si="11"/>
        <v>100.09</v>
      </c>
      <c r="L84" s="331">
        <f t="shared" si="11"/>
        <v>603.91999999999996</v>
      </c>
      <c r="M84" s="331">
        <f t="shared" si="11"/>
        <v>619.17999999999995</v>
      </c>
      <c r="N84" s="331">
        <f t="shared" si="11"/>
        <v>1234.7299999999998</v>
      </c>
      <c r="O84" s="331">
        <f>SUM(O55,O73,O81)</f>
        <v>25363.059999999998</v>
      </c>
      <c r="P84" s="292">
        <f>(O84-O85)/O85</f>
        <v>-9.8174414639670748E-2</v>
      </c>
      <c r="Q84" s="293">
        <f>O84/$O$84</f>
        <v>1</v>
      </c>
      <c r="R84" s="282">
        <f>O84-O85</f>
        <v>-2761.0700000000033</v>
      </c>
      <c r="S84" s="197"/>
    </row>
    <row r="85" spans="1:197" x14ac:dyDescent="0.35">
      <c r="A85" s="332" t="s">
        <v>26</v>
      </c>
      <c r="B85" s="333">
        <f>SUM(B56,B74,B82)</f>
        <v>4311.95</v>
      </c>
      <c r="C85" s="333">
        <f t="shared" ref="C85:O85" si="12">SUM(C56,C74,C82)</f>
        <v>810.4100000000002</v>
      </c>
      <c r="D85" s="333">
        <f t="shared" si="12"/>
        <v>633.18000000000018</v>
      </c>
      <c r="E85" s="333">
        <f t="shared" si="12"/>
        <v>177.23000000000002</v>
      </c>
      <c r="F85" s="333">
        <f t="shared" si="12"/>
        <v>494.74</v>
      </c>
      <c r="G85" s="333">
        <f t="shared" si="12"/>
        <v>10511.15</v>
      </c>
      <c r="H85" s="333">
        <f t="shared" si="12"/>
        <v>4325.79</v>
      </c>
      <c r="I85" s="333">
        <f t="shared" si="12"/>
        <v>6185.36</v>
      </c>
      <c r="J85" s="333">
        <f t="shared" si="12"/>
        <v>8484.65</v>
      </c>
      <c r="K85" s="333">
        <f t="shared" si="12"/>
        <v>108.23</v>
      </c>
      <c r="L85" s="333">
        <f t="shared" si="12"/>
        <v>574.0200000000001</v>
      </c>
      <c r="M85" s="333">
        <f t="shared" si="12"/>
        <v>807.24</v>
      </c>
      <c r="N85" s="333">
        <f t="shared" si="12"/>
        <v>2021.7399999999998</v>
      </c>
      <c r="O85" s="333">
        <f t="shared" si="12"/>
        <v>28124.13</v>
      </c>
      <c r="P85" s="334"/>
      <c r="Q85" s="335"/>
      <c r="R85" s="336"/>
      <c r="S85" s="197"/>
    </row>
    <row r="86" spans="1:197" x14ac:dyDescent="0.35">
      <c r="A86" s="337" t="s">
        <v>27</v>
      </c>
      <c r="B86" s="163">
        <f t="shared" ref="B86:N86" si="13">(B84-B85)/B85</f>
        <v>0.34418070710467408</v>
      </c>
      <c r="C86" s="163">
        <f t="shared" si="13"/>
        <v>-0.14226132451475185</v>
      </c>
      <c r="D86" s="163">
        <f t="shared" si="13"/>
        <v>-0.1812754666919362</v>
      </c>
      <c r="E86" s="163">
        <f t="shared" si="13"/>
        <v>-2.8776166563222413E-3</v>
      </c>
      <c r="F86" s="163">
        <f t="shared" si="13"/>
        <v>-0.11434288717306058</v>
      </c>
      <c r="G86" s="163">
        <f t="shared" si="13"/>
        <v>-0.35747943850102021</v>
      </c>
      <c r="H86" s="163">
        <f t="shared" si="13"/>
        <v>-0.3988728070479613</v>
      </c>
      <c r="I86" s="163">
        <f t="shared" si="13"/>
        <v>-0.32853059482390679</v>
      </c>
      <c r="J86" s="163">
        <f t="shared" si="13"/>
        <v>7.5139222006800593E-2</v>
      </c>
      <c r="K86" s="163">
        <f t="shared" si="13"/>
        <v>-7.5210200498937452E-2</v>
      </c>
      <c r="L86" s="163">
        <f t="shared" si="13"/>
        <v>5.2088777394515624E-2</v>
      </c>
      <c r="M86" s="163">
        <f t="shared" si="13"/>
        <v>-0.23296665180119921</v>
      </c>
      <c r="N86" s="163">
        <f t="shared" si="13"/>
        <v>-0.38927359601135658</v>
      </c>
      <c r="O86" s="338">
        <f>(O84-O85)/O85</f>
        <v>-9.8174414639670748E-2</v>
      </c>
      <c r="P86" s="161"/>
      <c r="Q86" s="339"/>
      <c r="R86" s="161"/>
      <c r="S86" s="197"/>
    </row>
    <row r="87" spans="1:197" s="57" customFormat="1" x14ac:dyDescent="0.35">
      <c r="A87" s="340" t="s">
        <v>41</v>
      </c>
      <c r="B87" s="163">
        <f t="shared" ref="B87:O87" si="14">B84/$O$84</f>
        <v>0.22852289905082429</v>
      </c>
      <c r="C87" s="163">
        <f t="shared" si="14"/>
        <v>2.7406787666787849E-2</v>
      </c>
      <c r="D87" s="163">
        <f t="shared" si="14"/>
        <v>2.0439174137505491E-2</v>
      </c>
      <c r="E87" s="163">
        <f t="shared" si="14"/>
        <v>6.9676135292823516E-3</v>
      </c>
      <c r="F87" s="163">
        <f t="shared" si="14"/>
        <v>1.7275912291340241E-2</v>
      </c>
      <c r="G87" s="163">
        <f t="shared" si="14"/>
        <v>0.26627820144730174</v>
      </c>
      <c r="H87" s="163">
        <f t="shared" si="14"/>
        <v>0.10252508963823764</v>
      </c>
      <c r="I87" s="163">
        <f t="shared" si="14"/>
        <v>0.16375311180906404</v>
      </c>
      <c r="J87" s="163">
        <f t="shared" si="14"/>
        <v>0.3596640153041471</v>
      </c>
      <c r="K87" s="163">
        <f t="shared" si="14"/>
        <v>3.9462903924053329E-3</v>
      </c>
      <c r="L87" s="163">
        <f t="shared" si="14"/>
        <v>2.3811007031485948E-2</v>
      </c>
      <c r="M87" s="163">
        <f t="shared" si="14"/>
        <v>2.4412669449191068E-2</v>
      </c>
      <c r="N87" s="163">
        <f t="shared" si="14"/>
        <v>4.8682217366516498E-2</v>
      </c>
      <c r="O87" s="163">
        <f t="shared" si="14"/>
        <v>1</v>
      </c>
      <c r="P87" s="161"/>
      <c r="Q87" s="339"/>
      <c r="R87" s="161"/>
      <c r="S87" s="197"/>
    </row>
    <row r="88" spans="1:197" s="57" customFormat="1" x14ac:dyDescent="0.35">
      <c r="A88" s="341" t="s">
        <v>42</v>
      </c>
      <c r="B88" s="342">
        <f t="shared" ref="B88:N88" si="15">B85/$O$85</f>
        <v>0.15331852043067642</v>
      </c>
      <c r="C88" s="342">
        <f t="shared" si="15"/>
        <v>2.8815469136289733E-2</v>
      </c>
      <c r="D88" s="342">
        <f t="shared" si="15"/>
        <v>2.2513763092404996E-2</v>
      </c>
      <c r="E88" s="342">
        <f t="shared" si="15"/>
        <v>6.3017060438847359E-3</v>
      </c>
      <c r="F88" s="342">
        <f t="shared" si="15"/>
        <v>1.7591299713093346E-2</v>
      </c>
      <c r="G88" s="342">
        <f t="shared" si="15"/>
        <v>0.37374133884319266</v>
      </c>
      <c r="H88" s="342">
        <f t="shared" si="15"/>
        <v>0.15381062454198582</v>
      </c>
      <c r="I88" s="342">
        <f t="shared" si="15"/>
        <v>0.21993071430120681</v>
      </c>
      <c r="J88" s="342">
        <f t="shared" si="15"/>
        <v>0.30168577659113366</v>
      </c>
      <c r="K88" s="342">
        <f t="shared" si="15"/>
        <v>3.8482968184260277E-3</v>
      </c>
      <c r="L88" s="342">
        <f t="shared" si="15"/>
        <v>2.0410231356489963E-2</v>
      </c>
      <c r="M88" s="342">
        <f t="shared" si="15"/>
        <v>2.870275453854039E-2</v>
      </c>
      <c r="N88" s="342">
        <f t="shared" si="15"/>
        <v>7.1886312572157773E-2</v>
      </c>
      <c r="O88" s="343">
        <f>B88+C88+F88+G88+J88+L88+K88+M88+N88</f>
        <v>1</v>
      </c>
      <c r="P88" s="336"/>
      <c r="Q88" s="344"/>
      <c r="R88" s="336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10" t="s">
        <v>43</v>
      </c>
      <c r="B90" s="411"/>
      <c r="C90" s="411"/>
      <c r="D90" s="411"/>
      <c r="E90" s="411"/>
      <c r="F90" s="41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9" customFormat="1" ht="24.95" customHeight="1" x14ac:dyDescent="0.3">
      <c r="A91" s="410" t="s">
        <v>76</v>
      </c>
      <c r="B91" s="410"/>
      <c r="C91" s="410"/>
      <c r="D91" s="410"/>
      <c r="E91" s="410"/>
      <c r="F91" s="410"/>
    </row>
    <row r="92" spans="1:197" s="57" customFormat="1" x14ac:dyDescent="0.35">
      <c r="A92" s="410" t="s">
        <v>79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Portfolio-MAY 20</vt:lpstr>
      <vt:lpstr>Miscellaneous portfolio-MAY 20</vt:lpstr>
      <vt:lpstr>Segmentwise Report MAY 2020</vt:lpstr>
      <vt:lpstr>'Miscellaneous portfolio-MAY 20'!Print_Area</vt:lpstr>
      <vt:lpstr>'Health Portfolio-MAY 20'!Print_Titles</vt:lpstr>
      <vt:lpstr>'Miscellaneous portfolio-MAY 20'!Print_Titles</vt:lpstr>
      <vt:lpstr>'Segmentwise Report MAY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2020-06-15T11:56:07Z</dcterms:modified>
</cp:coreProperties>
</file>