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tabRatio="588" activeTab="2"/>
  </bookViews>
  <sheets>
    <sheet name="Health Portfolio-APR'20" sheetId="9" r:id="rId1"/>
    <sheet name="Miscellaneous portfolio-APR'20" sheetId="10" r:id="rId2"/>
    <sheet name="Segmentwise Report APRIL 2020" sheetId="11" r:id="rId3"/>
  </sheets>
  <definedNames>
    <definedName name="_xlnm.Print_Area" localSheetId="1">'Miscellaneous portfolio-APR''20'!$A$1:$H$70</definedName>
    <definedName name="_xlnm.Print_Titles" localSheetId="0">'Health Portfolio-APR''20'!$3:$3</definedName>
    <definedName name="_xlnm.Print_Titles" localSheetId="1">'Miscellaneous portfolio-APR''20'!$4:$4</definedName>
    <definedName name="_xlnm.Print_Titles" localSheetId="2">'Segmentwise Report APRIL 2020'!$3:$3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4" i="9" l="1"/>
  <c r="E62" i="10"/>
  <c r="E61" i="10"/>
  <c r="E60" i="10"/>
  <c r="E59" i="10"/>
  <c r="N73" i="11" l="1"/>
  <c r="F47" i="9"/>
  <c r="F48" i="9"/>
  <c r="G47" i="9" l="1"/>
  <c r="O80" i="11"/>
  <c r="O79" i="11"/>
  <c r="O78" i="11"/>
  <c r="O77" i="11"/>
  <c r="F5" i="9" l="1"/>
  <c r="I5" i="9" s="1"/>
  <c r="F6" i="9"/>
  <c r="O13" i="11"/>
  <c r="O14" i="11"/>
  <c r="O41" i="11" l="1"/>
  <c r="E29" i="10" l="1"/>
  <c r="E30" i="10"/>
  <c r="F53" i="9"/>
  <c r="F54" i="9"/>
  <c r="G53" i="9" l="1"/>
  <c r="I53" i="9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N82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J57" i="11" s="1"/>
  <c r="K56" i="11"/>
  <c r="L56" i="11"/>
  <c r="M56" i="11"/>
  <c r="E57" i="11" l="1"/>
  <c r="K57" i="1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G5" i="9" l="1"/>
  <c r="R15" i="11" l="1"/>
  <c r="P15" i="11"/>
  <c r="I15" i="9" l="1"/>
  <c r="G15" i="9"/>
  <c r="O6" i="11"/>
  <c r="O5" i="11"/>
  <c r="R5" i="11" l="1"/>
  <c r="P5" i="11"/>
  <c r="O11" i="11"/>
  <c r="O21" i="11"/>
  <c r="O25" i="11"/>
  <c r="O29" i="11"/>
  <c r="O45" i="11"/>
  <c r="O49" i="11"/>
  <c r="O53" i="11"/>
  <c r="O9" i="11"/>
  <c r="O10" i="11"/>
  <c r="O12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8" i="11" l="1"/>
  <c r="O7" i="11"/>
  <c r="P7" i="11" l="1"/>
  <c r="R7" i="11"/>
  <c r="N56" i="11"/>
  <c r="N55" i="11"/>
  <c r="N84" i="11" s="1"/>
  <c r="O18" i="11"/>
  <c r="O56" i="11" s="1"/>
  <c r="O85" i="11" s="1"/>
  <c r="O17" i="1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<sst xmlns="http://schemas.openxmlformats.org/spreadsheetml/2006/main" count="273" uniqueCount="84">
  <si>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</si>
  <si>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</si>
  <si>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</si>
  <si>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</si>
  <si>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</si>
  <si>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</si>
  <si>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</si>
  <si>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</si>
  <si>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</si>
  <si>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</si>
  <si>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</si>
  <si>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</si>
  <si>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</si>
  <si>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</si>
  <si>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</si>
  <si>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</si>
  <si>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</si>
  <si>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</si>
  <si>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</si>
  <si>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</si>
  <si>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</si>
  <si>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</si>
  <si>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</si>
  <si>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</si>
  <si>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</si>
  <si>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</si>
  <si>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</si>
  <si>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</si>
  <si>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</si>
  <si>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</si>
  <si>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</si>
  <si>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</si>
  <si>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</si>
  <si>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Religare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</si>
  <si>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</si>
  <si>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</si>
  <si>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</si>
  <si>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</si>
  <si>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</si>
  <si>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</si>
  <si>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</si>
  <si>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</si>
  <si>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</si>
  <si>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</si>
  <si>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</si>
  <si>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</si>
  <si>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</si>
  <si>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</si>
  <si>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</si>
  <si>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</si>
  <si>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</si>
  <si>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</si>
  <si>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</si>
  <si>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</si>
  <si>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</si>
  <si>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</si>
  <si>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</si>
  <si>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</si>
  <si>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</si>
  <si>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</si>
  <si>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</si>
  <si>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</si>
  <si>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</si>
  <si>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</si>
  <si>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</si>
  <si>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</si>
  <si>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</si>
  <si>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</si>
  <si>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</si>
  <si>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</si>
  <si>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 xml:space="preserve">Acko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</si>
  <si>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</si>
  <si>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</si>
  <si>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</si>
  <si>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</si>
  <si>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</si>
  <si>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</si>
  <si>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</si>
  <si>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</si>
  <si>
    <t>* Navi General Insurance Limited (Formerly known as DHFL General Insurance Limited)</t>
  </si>
  <si>
    <t>Navi General *</t>
  </si>
  <si>
    <t>Navi General*</t>
  </si>
  <si>
    <t>GROSS DIRECT PREMIUM INCOME UNDERWRITTEN BY NON-LIFE INSURERS WITHIN INDIA  (SEGMENT WISE) : FOR APRIL 2020 (PROVISIONAL &amp; UNAUDITED) IN FY 2020-21 (Rs. In Crs.)</t>
  </si>
  <si>
    <t>GROSS DIRECT PREMIUM INCOME UNDERWRITTEN BY NON-LIFE INSURERS WITHIN INDIA  (SEGMENT WISE) : FOR APRIL 2020 (PROVISIONAL &amp; UNAUDITED) IN FY 2020-21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</si>
</sst>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3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0" fontId="21" fillId="35" borderId="21" xfId="0" applyFont="1" applyFill="1" applyBorder="1" applyAlignment="1">
      <alignment horizontal="right" wrapText="1"/>
    </xf>
    <xf numFmtId="0" fontId="21" fillId="35" borderId="22" xfId="0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0" borderId="13" xfId="0" applyNumberFormat="1" applyFont="1" applyBorder="1"/>
    <xf numFmtId="2" fontId="20" fillId="0" borderId="6" xfId="0" applyNumberFormat="1" applyFont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2" fontId="23" fillId="2" borderId="3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0" fontId="24" fillId="3" borderId="62" xfId="0" applyFont="1" applyFill="1" applyBorder="1" applyAlignment="1">
      <alignment horizontal="left" vertical="center"/>
    </xf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zoomScale="70" zoomScaleNormal="70" workbookViewId="0">
      <pane ySplit="3" topLeftCell="A4" activePane="bottomLeft" state="frozen"/>
      <selection pane="bottomLeft" activeCell="L5" sqref="L5"/>
    </sheetView>
  </sheetViews>
  <sheetFormatPr defaultColWidth="20.5703125" defaultRowHeight="51" customHeight="1" x14ac:dyDescent="0.35"/>
  <cols>
    <col min="1" max="1" width="43.710937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12" t="s">
        <v>83</v>
      </c>
      <c r="B1" s="413"/>
      <c r="C1" s="413"/>
      <c r="D1" s="413"/>
      <c r="E1" s="413"/>
      <c r="F1" s="413"/>
      <c r="G1" s="413"/>
      <c r="H1" s="413"/>
      <c r="I1" s="414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15"/>
      <c r="B2" s="416"/>
      <c r="C2" s="416"/>
      <c r="D2" s="416"/>
      <c r="E2" s="416"/>
      <c r="F2" s="416"/>
      <c r="G2" s="416"/>
      <c r="H2" s="416"/>
      <c r="I2" s="417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47</v>
      </c>
      <c r="C3" s="5" t="s">
        <v>48</v>
      </c>
      <c r="D3" s="5" t="s">
        <v>49</v>
      </c>
      <c r="E3" s="5" t="s">
        <v>50</v>
      </c>
      <c r="F3" s="6" t="s">
        <v>68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60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70</v>
      </c>
      <c r="B5" s="14">
        <v>0</v>
      </c>
      <c r="C5" s="15">
        <v>4.92</v>
      </c>
      <c r="D5" s="15">
        <v>0</v>
      </c>
      <c r="E5" s="15">
        <v>0.01</v>
      </c>
      <c r="F5" s="14">
        <f>B5+C5+D5+E5</f>
        <v>4.93</v>
      </c>
      <c r="G5" s="16">
        <f>(F5-F6)/F6</f>
        <v>-2.5691699604743063E-2</v>
      </c>
      <c r="H5" s="17">
        <f>F5/$F$76</f>
        <v>9.164216059870399E-4</v>
      </c>
      <c r="I5" s="18">
        <f>F5-F6</f>
        <v>-0.12999999999999989</v>
      </c>
    </row>
    <row r="6" spans="1:18" ht="24.95" customHeight="1" thickBot="1" x14ac:dyDescent="0.4">
      <c r="A6" s="19" t="s">
        <v>34</v>
      </c>
      <c r="B6" s="20">
        <v>0</v>
      </c>
      <c r="C6" s="21">
        <v>5.0599999999999996</v>
      </c>
      <c r="D6" s="22">
        <v>0</v>
      </c>
      <c r="E6" s="21">
        <v>0</v>
      </c>
      <c r="F6" s="20">
        <f t="shared" ref="F6:F40" si="0">B6+C6+D6+E6</f>
        <v>5.0599999999999996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46.36</v>
      </c>
      <c r="C7" s="26">
        <v>143.18</v>
      </c>
      <c r="D7" s="26">
        <v>0</v>
      </c>
      <c r="E7" s="27">
        <v>0.95</v>
      </c>
      <c r="F7" s="28">
        <f>B7+C7+D7+E7</f>
        <v>190.49</v>
      </c>
      <c r="G7" s="29">
        <f>(F7-F8)/F8</f>
        <v>-0.4704492382964528</v>
      </c>
      <c r="H7" s="29">
        <f>F7/$F$76</f>
        <v>3.5409564244314656E-2</v>
      </c>
      <c r="I7" s="30">
        <f>F7-F8</f>
        <v>-169.23000000000002</v>
      </c>
    </row>
    <row r="8" spans="1:18" ht="24.95" customHeight="1" thickBot="1" x14ac:dyDescent="0.4">
      <c r="A8" s="31" t="s">
        <v>16</v>
      </c>
      <c r="B8" s="32">
        <v>42.43</v>
      </c>
      <c r="C8" s="32">
        <v>179.21</v>
      </c>
      <c r="D8" s="33">
        <v>128.06</v>
      </c>
      <c r="E8" s="34">
        <v>10.02</v>
      </c>
      <c r="F8" s="35">
        <f t="shared" si="0"/>
        <v>359.72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1.1399999999999999</v>
      </c>
      <c r="C9" s="26">
        <v>45.83</v>
      </c>
      <c r="D9" s="39">
        <v>0</v>
      </c>
      <c r="E9" s="26">
        <v>-0.39</v>
      </c>
      <c r="F9" s="40">
        <f t="shared" si="0"/>
        <v>46.58</v>
      </c>
      <c r="G9" s="29">
        <f t="shared" ref="G9:G41" si="1">(F9-F10)/F10</f>
        <v>3.6723792566214081E-2</v>
      </c>
      <c r="H9" s="29">
        <f>F9/$F$76</f>
        <v>8.6586041393258255E-3</v>
      </c>
      <c r="I9" s="30">
        <f>F9-F10</f>
        <v>1.6499999999999986</v>
      </c>
    </row>
    <row r="10" spans="1:18" ht="24.95" customHeight="1" thickBot="1" x14ac:dyDescent="0.4">
      <c r="A10" s="31" t="s">
        <v>16</v>
      </c>
      <c r="B10" s="32">
        <v>1.18</v>
      </c>
      <c r="C10" s="32">
        <v>32.76</v>
      </c>
      <c r="D10" s="41">
        <v>0</v>
      </c>
      <c r="E10" s="32">
        <v>10.99</v>
      </c>
      <c r="F10" s="21">
        <f t="shared" si="0"/>
        <v>44.93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7.48</v>
      </c>
      <c r="C11" s="43">
        <v>21.05</v>
      </c>
      <c r="D11" s="43">
        <v>0</v>
      </c>
      <c r="E11" s="43">
        <v>0.03</v>
      </c>
      <c r="F11" s="44">
        <f t="shared" si="0"/>
        <v>28.560000000000002</v>
      </c>
      <c r="G11" s="29">
        <f t="shared" si="1"/>
        <v>-0.28403108548508393</v>
      </c>
      <c r="H11" s="29">
        <f>F11/$F$76</f>
        <v>5.3089251657180252E-3</v>
      </c>
      <c r="I11" s="30">
        <f>F11-F12</f>
        <v>-11.329999999999998</v>
      </c>
    </row>
    <row r="12" spans="1:18" ht="24.95" customHeight="1" thickBot="1" x14ac:dyDescent="0.4">
      <c r="A12" s="31" t="s">
        <v>16</v>
      </c>
      <c r="B12" s="45">
        <v>27.66</v>
      </c>
      <c r="C12" s="45">
        <v>12.01</v>
      </c>
      <c r="D12" s="45">
        <v>0</v>
      </c>
      <c r="E12" s="45">
        <v>0.22</v>
      </c>
      <c r="F12" s="21">
        <f t="shared" si="0"/>
        <v>39.89</v>
      </c>
      <c r="G12" s="46"/>
      <c r="H12" s="46"/>
      <c r="I12" s="38"/>
    </row>
    <row r="13" spans="1:18" ht="24.95" customHeight="1" thickBot="1" x14ac:dyDescent="0.4">
      <c r="A13" s="13" t="s">
        <v>81</v>
      </c>
      <c r="B13" s="47">
        <v>0</v>
      </c>
      <c r="C13" s="47">
        <v>-0.26</v>
      </c>
      <c r="D13" s="47">
        <v>0</v>
      </c>
      <c r="E13" s="47">
        <v>0</v>
      </c>
      <c r="F13" s="40">
        <f t="shared" si="0"/>
        <v>-0.26</v>
      </c>
      <c r="G13" s="48">
        <f t="shared" si="1"/>
        <v>-1.08843537414966</v>
      </c>
      <c r="H13" s="48">
        <f>F13/$F$76</f>
        <v>-4.8330551228525437E-5</v>
      </c>
      <c r="I13" s="30">
        <f>F13-F14</f>
        <v>-3.2</v>
      </c>
    </row>
    <row r="14" spans="1:18" ht="24.95" customHeight="1" thickBot="1" x14ac:dyDescent="0.4">
      <c r="A14" s="31" t="s">
        <v>16</v>
      </c>
      <c r="B14" s="49">
        <v>0</v>
      </c>
      <c r="C14" s="50">
        <v>2.94</v>
      </c>
      <c r="D14" s="49">
        <v>0</v>
      </c>
      <c r="E14" s="45">
        <v>0</v>
      </c>
      <c r="F14" s="21">
        <f t="shared" si="0"/>
        <v>2.94</v>
      </c>
      <c r="G14" s="51"/>
      <c r="H14" s="51"/>
      <c r="I14" s="38"/>
    </row>
    <row r="15" spans="1:18" s="57" customFormat="1" ht="24.95" customHeight="1" thickBot="1" x14ac:dyDescent="0.4">
      <c r="A15" s="25" t="s">
        <v>71</v>
      </c>
      <c r="B15" s="52">
        <v>0.62</v>
      </c>
      <c r="C15" s="53">
        <v>6.96</v>
      </c>
      <c r="D15" s="53">
        <v>0</v>
      </c>
      <c r="E15" s="53">
        <v>0</v>
      </c>
      <c r="F15" s="54">
        <f>B15+C15+D15+E15</f>
        <v>7.58</v>
      </c>
      <c r="G15" s="55">
        <f t="shared" ref="G15" si="2">(F15-F16)/F16</f>
        <v>-8.8942307692307515E-2</v>
      </c>
      <c r="H15" s="55">
        <f>F15/$F$76</f>
        <v>1.4090214550470108E-3</v>
      </c>
      <c r="I15" s="56">
        <f>F15-F16</f>
        <v>-0.73999999999999844</v>
      </c>
    </row>
    <row r="16" spans="1:18" ht="24.95" customHeight="1" thickBot="1" x14ac:dyDescent="0.4">
      <c r="A16" s="31" t="s">
        <v>16</v>
      </c>
      <c r="B16" s="58">
        <v>0.2</v>
      </c>
      <c r="C16" s="59">
        <v>8.1199999999999992</v>
      </c>
      <c r="D16" s="60">
        <v>0</v>
      </c>
      <c r="E16" s="60">
        <v>0</v>
      </c>
      <c r="F16" s="21">
        <f>B16+C16+D16+E16</f>
        <v>8.3199999999999985</v>
      </c>
      <c r="G16" s="51"/>
      <c r="H16" s="51"/>
      <c r="I16" s="38"/>
    </row>
    <row r="17" spans="1:9" ht="24.95" customHeight="1" thickBot="1" x14ac:dyDescent="0.4">
      <c r="A17" s="61" t="s">
        <v>21</v>
      </c>
      <c r="B17" s="62">
        <v>8.0299999999999994</v>
      </c>
      <c r="C17" s="63">
        <v>28.13</v>
      </c>
      <c r="D17" s="63">
        <v>0</v>
      </c>
      <c r="E17" s="64">
        <v>0.25</v>
      </c>
      <c r="F17" s="65">
        <f t="shared" si="0"/>
        <v>36.409999999999997</v>
      </c>
      <c r="G17" s="48">
        <f t="shared" si="1"/>
        <v>-0.12053140096618378</v>
      </c>
      <c r="H17" s="29">
        <f>F17/$F$76</f>
        <v>6.7681360393485037E-3</v>
      </c>
      <c r="I17" s="30">
        <f>F17-F18</f>
        <v>-4.9900000000000091</v>
      </c>
    </row>
    <row r="18" spans="1:9" ht="24.95" customHeight="1" thickBot="1" x14ac:dyDescent="0.4">
      <c r="A18" s="31" t="s">
        <v>16</v>
      </c>
      <c r="B18" s="66">
        <v>4.91</v>
      </c>
      <c r="C18" s="67">
        <v>34.21</v>
      </c>
      <c r="D18" s="67">
        <v>0</v>
      </c>
      <c r="E18" s="68">
        <v>2.2799999999999998</v>
      </c>
      <c r="F18" s="69">
        <f t="shared" si="0"/>
        <v>41.400000000000006</v>
      </c>
      <c r="G18" s="37"/>
      <c r="H18" s="46"/>
      <c r="I18" s="38"/>
    </row>
    <row r="19" spans="1:9" ht="24.95" customHeight="1" thickBot="1" x14ac:dyDescent="0.4">
      <c r="A19" s="25" t="s">
        <v>72</v>
      </c>
      <c r="B19" s="43">
        <v>0.42</v>
      </c>
      <c r="C19" s="43">
        <v>11.18</v>
      </c>
      <c r="D19" s="43">
        <v>0</v>
      </c>
      <c r="E19" s="43">
        <v>0.04</v>
      </c>
      <c r="F19" s="40">
        <f t="shared" si="0"/>
        <v>11.639999999999999</v>
      </c>
      <c r="G19" s="29">
        <f t="shared" si="1"/>
        <v>5.6136363636363633</v>
      </c>
      <c r="H19" s="29">
        <f>F19/$F$76</f>
        <v>2.1637216011539846E-3</v>
      </c>
      <c r="I19" s="30">
        <f>F19-F20</f>
        <v>9.879999999999999</v>
      </c>
    </row>
    <row r="20" spans="1:9" ht="24.95" customHeight="1" thickBot="1" x14ac:dyDescent="0.4">
      <c r="A20" s="31" t="s">
        <v>16</v>
      </c>
      <c r="B20" s="45">
        <v>0</v>
      </c>
      <c r="C20" s="45">
        <v>1</v>
      </c>
      <c r="D20" s="45">
        <v>0</v>
      </c>
      <c r="E20" s="45">
        <v>0.76</v>
      </c>
      <c r="F20" s="21">
        <f t="shared" si="0"/>
        <v>1.76</v>
      </c>
      <c r="G20" s="37"/>
      <c r="H20" s="37"/>
      <c r="I20" s="38"/>
    </row>
    <row r="21" spans="1:9" ht="24.95" customHeight="1" thickBot="1" x14ac:dyDescent="0.4">
      <c r="A21" s="25" t="s">
        <v>73</v>
      </c>
      <c r="B21" s="70">
        <v>40.94</v>
      </c>
      <c r="C21" s="70">
        <v>53.63</v>
      </c>
      <c r="D21" s="71">
        <v>0</v>
      </c>
      <c r="E21" s="72">
        <v>1.67</v>
      </c>
      <c r="F21" s="40">
        <f>B21+C21+D21+E21</f>
        <v>96.24</v>
      </c>
      <c r="G21" s="29">
        <f t="shared" si="1"/>
        <v>-3.2374824049869286E-2</v>
      </c>
      <c r="H21" s="29">
        <f>F21/$F$76</f>
        <v>1.7889739423974184E-2</v>
      </c>
      <c r="I21" s="30">
        <f>F21-F22</f>
        <v>-3.2199999999999989</v>
      </c>
    </row>
    <row r="22" spans="1:9" ht="24.95" customHeight="1" thickBot="1" x14ac:dyDescent="0.4">
      <c r="A22" s="31" t="s">
        <v>16</v>
      </c>
      <c r="B22" s="73">
        <v>41.6</v>
      </c>
      <c r="C22" s="73">
        <v>55.41</v>
      </c>
      <c r="D22" s="74">
        <v>0</v>
      </c>
      <c r="E22" s="73">
        <v>2.4500000000000002</v>
      </c>
      <c r="F22" s="21">
        <f>B22+C22+D22+E22</f>
        <v>99.46</v>
      </c>
      <c r="G22" s="37"/>
      <c r="H22" s="37"/>
      <c r="I22" s="38"/>
    </row>
    <row r="23" spans="1:9" ht="24.95" customHeight="1" thickBot="1" x14ac:dyDescent="0.4">
      <c r="A23" s="61" t="s">
        <v>54</v>
      </c>
      <c r="B23" s="75">
        <v>40.1</v>
      </c>
      <c r="C23" s="26">
        <v>281.41000000000003</v>
      </c>
      <c r="D23" s="26">
        <v>0</v>
      </c>
      <c r="E23" s="76">
        <v>2.8</v>
      </c>
      <c r="F23" s="65">
        <f t="shared" si="0"/>
        <v>324.31000000000006</v>
      </c>
      <c r="G23" s="29">
        <f t="shared" si="1"/>
        <v>-7.1064390467460894E-2</v>
      </c>
      <c r="H23" s="29">
        <f>F23/$F$76</f>
        <v>6.0284927188165721E-2</v>
      </c>
      <c r="I23" s="30">
        <f>F23-F24</f>
        <v>-24.809999999999945</v>
      </c>
    </row>
    <row r="24" spans="1:9" ht="24.95" customHeight="1" thickBot="1" x14ac:dyDescent="0.4">
      <c r="A24" s="31" t="s">
        <v>16</v>
      </c>
      <c r="B24" s="77">
        <v>37.94</v>
      </c>
      <c r="C24" s="77">
        <v>291.13</v>
      </c>
      <c r="D24" s="77">
        <v>-0.06</v>
      </c>
      <c r="E24" s="77">
        <v>20.11</v>
      </c>
      <c r="F24" s="21">
        <f t="shared" si="0"/>
        <v>349.12</v>
      </c>
      <c r="G24" s="37"/>
      <c r="H24" s="37"/>
      <c r="I24" s="38"/>
    </row>
    <row r="25" spans="1:9" ht="24.95" customHeight="1" thickBot="1" x14ac:dyDescent="0.4">
      <c r="A25" s="25" t="s">
        <v>55</v>
      </c>
      <c r="B25" s="26">
        <v>9.6</v>
      </c>
      <c r="C25" s="26">
        <v>120.61</v>
      </c>
      <c r="D25" s="26">
        <v>0</v>
      </c>
      <c r="E25" s="26">
        <v>0.01</v>
      </c>
      <c r="F25" s="40">
        <f t="shared" si="0"/>
        <v>130.22</v>
      </c>
      <c r="G25" s="29">
        <f t="shared" si="1"/>
        <v>-0.31056755612028808</v>
      </c>
      <c r="H25" s="29">
        <f>F25/$F$76</f>
        <v>2.420617069607147E-2</v>
      </c>
      <c r="I25" s="30">
        <f>F25-F26</f>
        <v>-58.660000000000025</v>
      </c>
    </row>
    <row r="26" spans="1:9" ht="24.95" customHeight="1" thickBot="1" x14ac:dyDescent="0.4">
      <c r="A26" s="31" t="s">
        <v>16</v>
      </c>
      <c r="B26" s="32">
        <v>11.1</v>
      </c>
      <c r="C26" s="32">
        <v>170.02</v>
      </c>
      <c r="D26" s="32">
        <v>7.43</v>
      </c>
      <c r="E26" s="32">
        <v>0.33</v>
      </c>
      <c r="F26" s="21">
        <f t="shared" si="0"/>
        <v>188.88000000000002</v>
      </c>
      <c r="G26" s="37"/>
      <c r="H26" s="37"/>
      <c r="I26" s="38"/>
    </row>
    <row r="27" spans="1:9" ht="24.95" customHeight="1" thickBot="1" x14ac:dyDescent="0.4">
      <c r="A27" s="25" t="s">
        <v>53</v>
      </c>
      <c r="B27" s="78">
        <v>2.86</v>
      </c>
      <c r="C27" s="78">
        <v>2.15</v>
      </c>
      <c r="D27" s="78">
        <v>0</v>
      </c>
      <c r="E27" s="78">
        <v>0</v>
      </c>
      <c r="F27" s="40">
        <f t="shared" si="0"/>
        <v>5.01</v>
      </c>
      <c r="G27" s="29">
        <f t="shared" si="1"/>
        <v>-0.11950790861159939</v>
      </c>
      <c r="H27" s="29">
        <f>F27/$F$76</f>
        <v>9.312925448265862E-4</v>
      </c>
      <c r="I27" s="30">
        <f>F27-F28</f>
        <v>-0.6800000000000006</v>
      </c>
    </row>
    <row r="28" spans="1:9" ht="24.95" customHeight="1" thickBot="1" x14ac:dyDescent="0.4">
      <c r="A28" s="79" t="s">
        <v>16</v>
      </c>
      <c r="B28" s="80">
        <v>1.1100000000000001</v>
      </c>
      <c r="C28" s="41">
        <v>4.58</v>
      </c>
      <c r="D28" s="41">
        <v>0</v>
      </c>
      <c r="E28" s="81">
        <v>0</v>
      </c>
      <c r="F28" s="82">
        <f t="shared" si="0"/>
        <v>5.69</v>
      </c>
      <c r="G28" s="37"/>
      <c r="H28" s="37"/>
      <c r="I28" s="38"/>
    </row>
    <row r="29" spans="1:9" ht="24.95" customHeight="1" thickBot="1" x14ac:dyDescent="0.4">
      <c r="A29" s="25" t="s">
        <v>66</v>
      </c>
      <c r="B29" s="43">
        <v>2.34</v>
      </c>
      <c r="C29" s="43">
        <v>46.24</v>
      </c>
      <c r="D29" s="43">
        <v>0</v>
      </c>
      <c r="E29" s="43">
        <v>0.36</v>
      </c>
      <c r="F29" s="40">
        <f t="shared" si="0"/>
        <v>48.94</v>
      </c>
      <c r="G29" s="29">
        <f t="shared" si="1"/>
        <v>3.5548032162505128E-2</v>
      </c>
      <c r="H29" s="29">
        <f>F29/$F$76</f>
        <v>9.0972968350924409E-3</v>
      </c>
      <c r="I29" s="30">
        <f>F29-F30</f>
        <v>1.6799999999999926</v>
      </c>
    </row>
    <row r="30" spans="1:9" ht="24.95" customHeight="1" thickBot="1" x14ac:dyDescent="0.4">
      <c r="A30" s="31" t="s">
        <v>16</v>
      </c>
      <c r="B30" s="45">
        <v>2.75</v>
      </c>
      <c r="C30" s="45">
        <v>43.67</v>
      </c>
      <c r="D30" s="45">
        <v>0</v>
      </c>
      <c r="E30" s="45">
        <v>0.84</v>
      </c>
      <c r="F30" s="21">
        <f t="shared" si="0"/>
        <v>47.260000000000005</v>
      </c>
      <c r="G30" s="37"/>
      <c r="H30" s="37"/>
      <c r="I30" s="38"/>
    </row>
    <row r="31" spans="1:9" ht="24.95" customHeight="1" thickBot="1" x14ac:dyDescent="0.4">
      <c r="A31" s="25" t="s">
        <v>25</v>
      </c>
      <c r="B31" s="83">
        <v>0.79</v>
      </c>
      <c r="C31" s="83">
        <v>1.52</v>
      </c>
      <c r="D31" s="83">
        <v>0</v>
      </c>
      <c r="E31" s="83">
        <v>0</v>
      </c>
      <c r="F31" s="40">
        <f t="shared" si="0"/>
        <v>2.31</v>
      </c>
      <c r="G31" s="29">
        <f t="shared" si="1"/>
        <v>-0.49342105263157898</v>
      </c>
      <c r="H31" s="29">
        <f>F31/$F$76</f>
        <v>4.2939835899189908E-4</v>
      </c>
      <c r="I31" s="30">
        <f>F31-F32</f>
        <v>-2.2500000000000004</v>
      </c>
    </row>
    <row r="32" spans="1:9" ht="24.95" customHeight="1" thickBot="1" x14ac:dyDescent="0.4">
      <c r="A32" s="31" t="s">
        <v>16</v>
      </c>
      <c r="B32" s="84">
        <v>0.24</v>
      </c>
      <c r="C32" s="85">
        <v>4.32</v>
      </c>
      <c r="D32" s="85">
        <v>0</v>
      </c>
      <c r="E32" s="86">
        <v>0</v>
      </c>
      <c r="F32" s="82">
        <f t="shared" si="0"/>
        <v>4.5600000000000005</v>
      </c>
      <c r="G32" s="46"/>
      <c r="H32" s="46"/>
      <c r="I32" s="38"/>
    </row>
    <row r="33" spans="1:35" ht="24.95" customHeight="1" thickBot="1" x14ac:dyDescent="0.4">
      <c r="A33" s="25" t="s">
        <v>56</v>
      </c>
      <c r="B33" s="87">
        <v>129.24</v>
      </c>
      <c r="C33" s="88">
        <v>253.89</v>
      </c>
      <c r="D33" s="89">
        <v>0</v>
      </c>
      <c r="E33" s="90">
        <v>0.05</v>
      </c>
      <c r="F33" s="40">
        <f t="shared" si="0"/>
        <v>383.18</v>
      </c>
      <c r="G33" s="29">
        <f t="shared" si="1"/>
        <v>-0.29143089611302186</v>
      </c>
      <c r="H33" s="48">
        <f>F33/$F$76</f>
        <v>7.1228079306716832E-2</v>
      </c>
      <c r="I33" s="30">
        <f>F33-F34</f>
        <v>-157.59999999999997</v>
      </c>
    </row>
    <row r="34" spans="1:35" ht="24.95" customHeight="1" thickBot="1" x14ac:dyDescent="0.4">
      <c r="A34" s="31" t="s">
        <v>16</v>
      </c>
      <c r="B34" s="91">
        <v>138.33000000000001</v>
      </c>
      <c r="C34" s="92">
        <v>288.32</v>
      </c>
      <c r="D34" s="93">
        <v>113.63</v>
      </c>
      <c r="E34" s="93">
        <v>0.5</v>
      </c>
      <c r="F34" s="94">
        <f t="shared" si="0"/>
        <v>540.78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5">
        <v>178.59</v>
      </c>
      <c r="C35" s="95">
        <v>1479.35</v>
      </c>
      <c r="D35" s="95">
        <v>0</v>
      </c>
      <c r="E35" s="96">
        <v>0.28000000000000003</v>
      </c>
      <c r="F35" s="40">
        <f t="shared" si="0"/>
        <v>1658.2199999999998</v>
      </c>
      <c r="G35" s="97">
        <f t="shared" si="1"/>
        <v>0.28976106029494098</v>
      </c>
      <c r="H35" s="98">
        <f>F35/$F$76</f>
        <v>0.30824110253140552</v>
      </c>
      <c r="I35" s="99">
        <f>F35-F36</f>
        <v>372.53999999999974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183.16</v>
      </c>
      <c r="C36" s="50">
        <v>1100.71</v>
      </c>
      <c r="D36" s="50">
        <v>0</v>
      </c>
      <c r="E36" s="50">
        <v>1.81</v>
      </c>
      <c r="F36" s="21">
        <f t="shared" si="0"/>
        <v>1285.68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100">
        <v>116.8</v>
      </c>
      <c r="C37" s="100">
        <v>331.89</v>
      </c>
      <c r="D37" s="100">
        <v>0</v>
      </c>
      <c r="E37" s="100">
        <v>0.08</v>
      </c>
      <c r="F37" s="40">
        <f t="shared" si="0"/>
        <v>448.77</v>
      </c>
      <c r="G37" s="97">
        <f t="shared" si="1"/>
        <v>0.1748520864966753</v>
      </c>
      <c r="H37" s="101">
        <f>F37/$F$76</f>
        <v>8.3420390287789845E-2</v>
      </c>
      <c r="I37" s="56">
        <f>F37-F38</f>
        <v>66.79000000000002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122.76</v>
      </c>
      <c r="C38" s="50">
        <v>258.45999999999998</v>
      </c>
      <c r="D38" s="50">
        <v>0</v>
      </c>
      <c r="E38" s="50">
        <v>0.76</v>
      </c>
      <c r="F38" s="21">
        <f t="shared" si="0"/>
        <v>381.97999999999996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57</v>
      </c>
      <c r="B39" s="102">
        <v>0.08</v>
      </c>
      <c r="C39" s="103">
        <v>0</v>
      </c>
      <c r="D39" s="103">
        <v>0</v>
      </c>
      <c r="E39" s="104">
        <v>0</v>
      </c>
      <c r="F39" s="65">
        <f t="shared" si="0"/>
        <v>0.08</v>
      </c>
      <c r="G39" s="29">
        <f t="shared" si="1"/>
        <v>3</v>
      </c>
      <c r="H39" s="29">
        <f>F39/$F$76</f>
        <v>1.4870938839546288E-5</v>
      </c>
      <c r="I39" s="30">
        <f>F39-F40</f>
        <v>0.06</v>
      </c>
    </row>
    <row r="40" spans="1:35" ht="24.95" customHeight="1" thickBot="1" x14ac:dyDescent="0.4">
      <c r="A40" s="31" t="s">
        <v>16</v>
      </c>
      <c r="B40" s="105">
        <v>0.02</v>
      </c>
      <c r="C40" s="106">
        <v>0</v>
      </c>
      <c r="D40" s="106">
        <v>0</v>
      </c>
      <c r="E40" s="107">
        <v>0</v>
      </c>
      <c r="F40" s="21">
        <f t="shared" si="0"/>
        <v>0.02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8">
        <v>9.16</v>
      </c>
      <c r="C41" s="109">
        <v>146.44999999999999</v>
      </c>
      <c r="D41" s="109">
        <v>15</v>
      </c>
      <c r="E41" s="110">
        <v>1.41</v>
      </c>
      <c r="F41" s="40">
        <f>B41+C41+D41+E41</f>
        <v>172.01999999999998</v>
      </c>
      <c r="G41" s="29">
        <f t="shared" si="1"/>
        <v>-0.22527472527472542</v>
      </c>
      <c r="H41" s="29">
        <f>F41/$F$76</f>
        <v>3.1976236239734404E-2</v>
      </c>
      <c r="I41" s="30">
        <f>F41-F42</f>
        <v>-50.020000000000039</v>
      </c>
    </row>
    <row r="42" spans="1:35" ht="24.95" customHeight="1" thickBot="1" x14ac:dyDescent="0.4">
      <c r="A42" s="31" t="s">
        <v>16</v>
      </c>
      <c r="B42" s="105">
        <v>7.77</v>
      </c>
      <c r="C42" s="106">
        <v>209.18</v>
      </c>
      <c r="D42" s="106">
        <v>0</v>
      </c>
      <c r="E42" s="111">
        <v>5.09</v>
      </c>
      <c r="F42" s="20">
        <f>B42+C42+D42+E42</f>
        <v>222.04000000000002</v>
      </c>
      <c r="G42" s="51"/>
      <c r="H42" s="37"/>
      <c r="I42" s="38"/>
    </row>
    <row r="43" spans="1:35" ht="24.95" customHeight="1" thickBot="1" x14ac:dyDescent="0.4">
      <c r="A43" s="25" t="s">
        <v>58</v>
      </c>
      <c r="B43" s="108">
        <v>13.73</v>
      </c>
      <c r="C43" s="109">
        <v>22.57</v>
      </c>
      <c r="D43" s="109">
        <v>0</v>
      </c>
      <c r="E43" s="110">
        <v>0.06</v>
      </c>
      <c r="F43" s="28">
        <f>B43+C43+D43+E43</f>
        <v>36.36</v>
      </c>
      <c r="G43" s="97">
        <f t="shared" ref="G43" si="3">(F43-F44)/F44</f>
        <v>-0.15716272600834494</v>
      </c>
      <c r="H43" s="112">
        <f>F43/$F$76</f>
        <v>6.758841702573788E-3</v>
      </c>
      <c r="I43" s="56">
        <f>F43-F44</f>
        <v>-6.7800000000000011</v>
      </c>
    </row>
    <row r="44" spans="1:35" ht="24.95" customHeight="1" thickBot="1" x14ac:dyDescent="0.4">
      <c r="A44" s="79" t="s">
        <v>16</v>
      </c>
      <c r="B44" s="113">
        <v>18.04</v>
      </c>
      <c r="C44" s="114">
        <v>24.77</v>
      </c>
      <c r="D44" s="114">
        <v>0</v>
      </c>
      <c r="E44" s="115">
        <v>0.33</v>
      </c>
      <c r="F44" s="116">
        <f>B44+C44+D44+E44</f>
        <v>43.14</v>
      </c>
      <c r="G44" s="37"/>
      <c r="H44" s="117"/>
      <c r="I44" s="118"/>
    </row>
    <row r="45" spans="1:35" ht="24.95" customHeight="1" thickBot="1" x14ac:dyDescent="0.4">
      <c r="A45" s="61" t="s">
        <v>24</v>
      </c>
      <c r="B45" s="119">
        <v>12.24</v>
      </c>
      <c r="C45" s="109">
        <v>58.87</v>
      </c>
      <c r="D45" s="109">
        <v>0</v>
      </c>
      <c r="E45" s="110">
        <v>0.02</v>
      </c>
      <c r="F45" s="40">
        <f t="shared" ref="F45:F54" si="4">B45+C45+D45+E45</f>
        <v>71.13</v>
      </c>
      <c r="G45" s="97">
        <f t="shared" ref="G45" si="5">(F45-F46)/F46</f>
        <v>6.9945848375451133E-2</v>
      </c>
      <c r="H45" s="97">
        <f>F45/$F$76</f>
        <v>1.3222123495711592E-2</v>
      </c>
      <c r="I45" s="56">
        <f>F45-F46</f>
        <v>4.6499999999999915</v>
      </c>
      <c r="J45" s="120"/>
    </row>
    <row r="46" spans="1:35" ht="24.95" customHeight="1" thickBot="1" x14ac:dyDescent="0.4">
      <c r="A46" s="31" t="s">
        <v>16</v>
      </c>
      <c r="B46" s="121">
        <v>14.01</v>
      </c>
      <c r="C46" s="114">
        <v>52.38</v>
      </c>
      <c r="D46" s="114">
        <v>0</v>
      </c>
      <c r="E46" s="111">
        <v>0.09</v>
      </c>
      <c r="F46" s="21">
        <f t="shared" si="4"/>
        <v>66.48</v>
      </c>
      <c r="G46" s="46"/>
      <c r="H46" s="46"/>
      <c r="I46" s="122"/>
    </row>
    <row r="47" spans="1:35" ht="24.95" customHeight="1" thickBot="1" x14ac:dyDescent="0.4">
      <c r="A47" s="25" t="s">
        <v>59</v>
      </c>
      <c r="B47" s="119">
        <v>7.0000000000000007E-2</v>
      </c>
      <c r="C47" s="109">
        <v>0</v>
      </c>
      <c r="D47" s="109">
        <v>0</v>
      </c>
      <c r="E47" s="119">
        <v>0</v>
      </c>
      <c r="F47" s="123">
        <f t="shared" si="4"/>
        <v>7.0000000000000007E-2</v>
      </c>
      <c r="G47" s="97">
        <f t="shared" ref="G47" si="6">(F47-F48)/F48</f>
        <v>1.3333333333333337</v>
      </c>
      <c r="H47" s="97">
        <f>F47/$F$76</f>
        <v>1.3012071484603003E-5</v>
      </c>
      <c r="I47" s="56">
        <f>F47-F48</f>
        <v>4.0000000000000008E-2</v>
      </c>
    </row>
    <row r="48" spans="1:35" ht="24.95" customHeight="1" thickBot="1" x14ac:dyDescent="0.4">
      <c r="A48" s="31" t="s">
        <v>16</v>
      </c>
      <c r="B48" s="121">
        <v>0</v>
      </c>
      <c r="C48" s="106">
        <v>0</v>
      </c>
      <c r="D48" s="106">
        <v>0</v>
      </c>
      <c r="E48" s="111">
        <v>0.03</v>
      </c>
      <c r="F48" s="20">
        <f t="shared" si="4"/>
        <v>0.03</v>
      </c>
      <c r="G48" s="124"/>
      <c r="H48" s="124"/>
      <c r="I48" s="38"/>
    </row>
    <row r="49" spans="1:9" ht="24.95" customHeight="1" thickBot="1" x14ac:dyDescent="0.4">
      <c r="A49" s="25" t="s">
        <v>17</v>
      </c>
      <c r="B49" s="108">
        <v>12.97</v>
      </c>
      <c r="C49" s="109">
        <v>28.94</v>
      </c>
      <c r="D49" s="109">
        <v>0</v>
      </c>
      <c r="E49" s="125">
        <v>5.81</v>
      </c>
      <c r="F49" s="28">
        <f t="shared" si="4"/>
        <v>47.720000000000006</v>
      </c>
      <c r="G49" s="126">
        <f t="shared" ref="G49" si="7">(F49-F50)/F50</f>
        <v>-0.36752816434724966</v>
      </c>
      <c r="H49" s="101">
        <f>F49/$F$76</f>
        <v>8.8705150177893627E-3</v>
      </c>
      <c r="I49" s="56">
        <f>F49-F50</f>
        <v>-27.729999999999983</v>
      </c>
    </row>
    <row r="50" spans="1:9" ht="24.95" customHeight="1" thickBot="1" x14ac:dyDescent="0.4">
      <c r="A50" s="31" t="s">
        <v>16</v>
      </c>
      <c r="B50" s="127">
        <v>6.62</v>
      </c>
      <c r="C50" s="127">
        <v>52.87</v>
      </c>
      <c r="D50" s="127">
        <v>0</v>
      </c>
      <c r="E50" s="127">
        <v>15.96</v>
      </c>
      <c r="F50" s="20">
        <f t="shared" si="4"/>
        <v>75.449999999999989</v>
      </c>
      <c r="G50" s="37"/>
      <c r="H50" s="37"/>
      <c r="I50" s="38"/>
    </row>
    <row r="51" spans="1:9" ht="24.95" customHeight="1" thickBot="1" x14ac:dyDescent="0.4">
      <c r="A51" s="25" t="s">
        <v>29</v>
      </c>
      <c r="B51" s="128">
        <v>91.29</v>
      </c>
      <c r="C51" s="103">
        <v>349.27</v>
      </c>
      <c r="D51" s="103">
        <v>269.69</v>
      </c>
      <c r="E51" s="125">
        <v>0.1</v>
      </c>
      <c r="F51" s="28">
        <f t="shared" si="4"/>
        <v>710.35</v>
      </c>
      <c r="G51" s="97">
        <f t="shared" ref="G51" si="8">(F51-F52)/F52</f>
        <v>0.60971243400031738</v>
      </c>
      <c r="H51" s="101">
        <f>F51/$F$76</f>
        <v>0.13204464255839632</v>
      </c>
      <c r="I51" s="56">
        <f>F51-F52</f>
        <v>269.06000000000006</v>
      </c>
    </row>
    <row r="52" spans="1:9" ht="24.95" customHeight="1" thickBot="1" x14ac:dyDescent="0.4">
      <c r="A52" s="31" t="s">
        <v>16</v>
      </c>
      <c r="B52" s="129">
        <v>84.97</v>
      </c>
      <c r="C52" s="130">
        <v>355.18</v>
      </c>
      <c r="D52" s="130">
        <v>0</v>
      </c>
      <c r="E52" s="131">
        <v>1.1399999999999999</v>
      </c>
      <c r="F52" s="20">
        <f t="shared" si="4"/>
        <v>441.28999999999996</v>
      </c>
      <c r="G52" s="37"/>
      <c r="H52" s="37"/>
      <c r="I52" s="38"/>
    </row>
    <row r="53" spans="1:9" ht="24.95" customHeight="1" thickBot="1" x14ac:dyDescent="0.4">
      <c r="A53" s="25" t="s">
        <v>22</v>
      </c>
      <c r="B53" s="128">
        <v>5.22</v>
      </c>
      <c r="C53" s="83">
        <v>43.28</v>
      </c>
      <c r="D53" s="103">
        <v>0</v>
      </c>
      <c r="E53" s="125">
        <v>0</v>
      </c>
      <c r="F53" s="28">
        <f t="shared" si="4"/>
        <v>48.5</v>
      </c>
      <c r="G53" s="97">
        <f t="shared" ref="G53" si="9">(F53-F54)/F54</f>
        <v>1.056827820186599</v>
      </c>
      <c r="H53" s="101">
        <f>F53/$F$76</f>
        <v>9.0155066714749377E-3</v>
      </c>
      <c r="I53" s="56">
        <f>F53-F54</f>
        <v>24.92</v>
      </c>
    </row>
    <row r="54" spans="1:9" ht="24.95" customHeight="1" thickBot="1" x14ac:dyDescent="0.4">
      <c r="A54" s="31" t="s">
        <v>16</v>
      </c>
      <c r="B54" s="127">
        <v>5.15</v>
      </c>
      <c r="C54" s="114">
        <v>18.39</v>
      </c>
      <c r="D54" s="127">
        <v>0</v>
      </c>
      <c r="E54" s="127">
        <v>0.04</v>
      </c>
      <c r="F54" s="20">
        <f t="shared" si="4"/>
        <v>23.58</v>
      </c>
      <c r="G54" s="46"/>
      <c r="H54" s="37"/>
      <c r="I54" s="38"/>
    </row>
    <row r="55" spans="1:9" ht="24.95" customHeight="1" x14ac:dyDescent="0.35">
      <c r="A55" s="132" t="s">
        <v>63</v>
      </c>
      <c r="B55" s="133">
        <f>SUM(B5,B7,B9,B11,B13,B15,B17,B19,B21,B23,B25,B27,B29,B31,B33,B35,B37,B39,B41,B43,B45,B47,B49,B51,B53)</f>
        <v>730.07</v>
      </c>
      <c r="C55" s="133">
        <f t="shared" ref="C55:F55" si="10">SUM(C5,C7,C9,C11,C13,C15,C17,C19,C21,C23,C25,C27,C29,C31,C33,C35,C37,C39,C41,C43,C45,C47,C49,C51,C53)</f>
        <v>3481.06</v>
      </c>
      <c r="D55" s="133">
        <f t="shared" si="10"/>
        <v>284.69</v>
      </c>
      <c r="E55" s="133">
        <f t="shared" si="10"/>
        <v>13.539999999999997</v>
      </c>
      <c r="F55" s="133">
        <f t="shared" si="10"/>
        <v>4509.3599999999997</v>
      </c>
      <c r="G55" s="134">
        <f>(F55-F56)/F56</f>
        <v>5.3721731246465815E-2</v>
      </c>
      <c r="H55" s="135">
        <f>F55/$F$76</f>
        <v>0.83823020956870553</v>
      </c>
      <c r="I55" s="30">
        <f>F55-F56</f>
        <v>229.90000000000055</v>
      </c>
    </row>
    <row r="56" spans="1:9" ht="24.95" customHeight="1" x14ac:dyDescent="0.35">
      <c r="A56" s="136" t="s">
        <v>26</v>
      </c>
      <c r="B56" s="137">
        <f>SUM(B6,B8,B10,B12,B14,B16,B18,B20,B22,B24,B26,B28,B30,B32,B34,B36,B38,B40,B42,B44,B46,B48,B50,B52,B54)</f>
        <v>751.94999999999993</v>
      </c>
      <c r="C56" s="137">
        <f t="shared" ref="C56:F56" si="11">SUM(C6,C8,C10,C12,C14,C16,C18,C20,C22,C24,C26,C28,C30,C32,C34,C36,C38,C40,C42,C44,C46,C48,C50,C52,C54)</f>
        <v>3204.7</v>
      </c>
      <c r="D56" s="137">
        <f t="shared" si="11"/>
        <v>249.06</v>
      </c>
      <c r="E56" s="137">
        <f t="shared" si="11"/>
        <v>73.75</v>
      </c>
      <c r="F56" s="137">
        <f t="shared" si="11"/>
        <v>4279.4599999999991</v>
      </c>
      <c r="G56" s="138"/>
      <c r="H56" s="138"/>
      <c r="I56" s="139"/>
    </row>
    <row r="57" spans="1:9" ht="24.95" customHeight="1" x14ac:dyDescent="0.35">
      <c r="A57" s="140" t="s">
        <v>27</v>
      </c>
      <c r="B57" s="141">
        <f>(B55-B56)/B56</f>
        <v>-2.9097679366979032E-2</v>
      </c>
      <c r="C57" s="141">
        <f t="shared" ref="C57:F57" si="12">(C55-C56)/C56</f>
        <v>8.6235841108372124E-2</v>
      </c>
      <c r="D57" s="141">
        <f t="shared" si="12"/>
        <v>0.14305789769533445</v>
      </c>
      <c r="E57" s="141">
        <f t="shared" si="12"/>
        <v>-0.81640677966101693</v>
      </c>
      <c r="F57" s="141">
        <f t="shared" si="12"/>
        <v>5.3721731246465815E-2</v>
      </c>
      <c r="G57" s="138"/>
      <c r="H57" s="138"/>
      <c r="I57" s="139"/>
    </row>
    <row r="58" spans="1:9" ht="24.95" customHeight="1" x14ac:dyDescent="0.35">
      <c r="A58" s="142" t="s">
        <v>31</v>
      </c>
      <c r="B58" s="143"/>
      <c r="C58" s="143"/>
      <c r="D58" s="143"/>
      <c r="E58" s="143"/>
      <c r="F58" s="143"/>
      <c r="G58" s="138"/>
      <c r="H58" s="138"/>
      <c r="I58" s="139"/>
    </row>
    <row r="59" spans="1:9" ht="24.95" customHeight="1" thickBot="1" x14ac:dyDescent="0.4">
      <c r="A59" s="144" t="s">
        <v>64</v>
      </c>
      <c r="B59" s="14">
        <v>31.08</v>
      </c>
      <c r="C59" s="14">
        <v>53.41</v>
      </c>
      <c r="D59" s="14">
        <v>0</v>
      </c>
      <c r="E59" s="14">
        <v>0</v>
      </c>
      <c r="F59" s="15">
        <f t="shared" ref="F59:F68" si="13">B59+C59+D59+E59</f>
        <v>84.49</v>
      </c>
      <c r="G59" s="16">
        <f t="shared" ref="G59" si="14">(F59-F60)/F60</f>
        <v>0.76461988304093575</v>
      </c>
      <c r="H59" s="16">
        <f>F59/$F$76</f>
        <v>1.5705570281915823E-2</v>
      </c>
      <c r="I59" s="30">
        <f>F59-F60</f>
        <v>36.61</v>
      </c>
    </row>
    <row r="60" spans="1:9" ht="24.95" customHeight="1" thickBot="1" x14ac:dyDescent="0.4">
      <c r="A60" s="79" t="s">
        <v>16</v>
      </c>
      <c r="B60" s="145">
        <v>14.09</v>
      </c>
      <c r="C60" s="145">
        <v>33.79</v>
      </c>
      <c r="D60" s="145">
        <v>0</v>
      </c>
      <c r="E60" s="145">
        <v>0</v>
      </c>
      <c r="F60" s="146">
        <f t="shared" si="13"/>
        <v>47.879999999999995</v>
      </c>
      <c r="G60" s="37"/>
      <c r="H60" s="37"/>
      <c r="I60" s="38"/>
    </row>
    <row r="61" spans="1:9" ht="24.95" customHeight="1" thickBot="1" x14ac:dyDescent="0.4">
      <c r="A61" s="144" t="s">
        <v>77</v>
      </c>
      <c r="B61" s="123">
        <v>95.72</v>
      </c>
      <c r="C61" s="123">
        <v>14.06</v>
      </c>
      <c r="D61" s="123">
        <v>2.59</v>
      </c>
      <c r="E61" s="123">
        <v>0.15</v>
      </c>
      <c r="F61" s="15">
        <f t="shared" si="13"/>
        <v>112.52000000000001</v>
      </c>
      <c r="G61" s="29">
        <f t="shared" ref="G61:G73" si="15">(F61-F62)/F62</f>
        <v>-0.10349772926460038</v>
      </c>
      <c r="H61" s="29">
        <f>F61/$F$76</f>
        <v>2.0915975477821855E-2</v>
      </c>
      <c r="I61" s="30">
        <f>F61-F62</f>
        <v>-12.989999999999995</v>
      </c>
    </row>
    <row r="62" spans="1:9" ht="24.95" customHeight="1" thickBot="1" x14ac:dyDescent="0.4">
      <c r="A62" s="79" t="s">
        <v>16</v>
      </c>
      <c r="B62" s="145">
        <v>85.2</v>
      </c>
      <c r="C62" s="145">
        <v>35.28</v>
      </c>
      <c r="D62" s="145">
        <v>0</v>
      </c>
      <c r="E62" s="145">
        <v>5.03</v>
      </c>
      <c r="F62" s="146">
        <f t="shared" si="13"/>
        <v>125.51</v>
      </c>
      <c r="G62" s="37"/>
      <c r="H62" s="37"/>
      <c r="I62" s="38"/>
    </row>
    <row r="63" spans="1:9" ht="24.95" customHeight="1" thickBot="1" x14ac:dyDescent="0.4">
      <c r="A63" s="25" t="s">
        <v>67</v>
      </c>
      <c r="B63" s="123">
        <v>23.28</v>
      </c>
      <c r="C63" s="123">
        <v>22.39</v>
      </c>
      <c r="D63" s="123">
        <v>0</v>
      </c>
      <c r="E63" s="123">
        <v>0.09</v>
      </c>
      <c r="F63" s="147">
        <f t="shared" si="13"/>
        <v>45.760000000000005</v>
      </c>
      <c r="G63" s="29">
        <f t="shared" si="15"/>
        <v>-0.11660231660231658</v>
      </c>
      <c r="H63" s="29">
        <f>F63/$F$76</f>
        <v>8.5061770162204783E-3</v>
      </c>
      <c r="I63" s="30">
        <f>F63-F64</f>
        <v>-6.0399999999999991</v>
      </c>
    </row>
    <row r="64" spans="1:9" ht="24.95" customHeight="1" thickBot="1" x14ac:dyDescent="0.4">
      <c r="A64" s="79" t="s">
        <v>16</v>
      </c>
      <c r="B64" s="145">
        <v>20.48</v>
      </c>
      <c r="C64" s="145">
        <v>31.25</v>
      </c>
      <c r="D64" s="145">
        <v>0</v>
      </c>
      <c r="E64" s="145">
        <v>7.0000000000000007E-2</v>
      </c>
      <c r="F64" s="146">
        <f t="shared" si="13"/>
        <v>51.800000000000004</v>
      </c>
      <c r="G64" s="37"/>
      <c r="H64" s="37"/>
      <c r="I64" s="38"/>
    </row>
    <row r="65" spans="1:9" ht="24.95" customHeight="1" thickBot="1" x14ac:dyDescent="0.4">
      <c r="A65" s="25" t="s">
        <v>32</v>
      </c>
      <c r="B65" s="123">
        <v>69.209999999999994</v>
      </c>
      <c r="C65" s="123">
        <v>11.98</v>
      </c>
      <c r="D65" s="123">
        <v>0</v>
      </c>
      <c r="E65" s="123">
        <v>0.14000000000000001</v>
      </c>
      <c r="F65" s="15">
        <f t="shared" si="13"/>
        <v>81.33</v>
      </c>
      <c r="G65" s="29">
        <f t="shared" si="15"/>
        <v>0.10864231188658668</v>
      </c>
      <c r="H65" s="29">
        <f>F65/$F$76</f>
        <v>1.5118168197753745E-2</v>
      </c>
      <c r="I65" s="30">
        <f>F65-F66</f>
        <v>7.9699999999999989</v>
      </c>
    </row>
    <row r="66" spans="1:9" ht="24.95" customHeight="1" thickBot="1" x14ac:dyDescent="0.4">
      <c r="A66" s="79" t="s">
        <v>16</v>
      </c>
      <c r="B66" s="148">
        <v>57.86</v>
      </c>
      <c r="C66" s="148">
        <v>15.5</v>
      </c>
      <c r="D66" s="148">
        <v>0</v>
      </c>
      <c r="E66" s="148">
        <v>0</v>
      </c>
      <c r="F66" s="146">
        <f t="shared" si="13"/>
        <v>73.36</v>
      </c>
      <c r="G66" s="51"/>
      <c r="H66" s="51"/>
      <c r="I66" s="38"/>
    </row>
    <row r="67" spans="1:9" ht="24.95" customHeight="1" thickBot="1" x14ac:dyDescent="0.4">
      <c r="A67" s="25" t="s">
        <v>74</v>
      </c>
      <c r="B67" s="149">
        <v>0</v>
      </c>
      <c r="C67" s="150">
        <v>0</v>
      </c>
      <c r="D67" s="150">
        <v>0</v>
      </c>
      <c r="E67" s="150">
        <v>0</v>
      </c>
      <c r="F67" s="15">
        <f t="shared" si="13"/>
        <v>0</v>
      </c>
      <c r="G67" s="29">
        <f>(F67-F68)/F68</f>
        <v>-1</v>
      </c>
      <c r="H67" s="29">
        <f>F67/F76</f>
        <v>0</v>
      </c>
      <c r="I67" s="30">
        <f>F67-F68</f>
        <v>-1.02</v>
      </c>
    </row>
    <row r="68" spans="1:9" ht="24.95" customHeight="1" thickBot="1" x14ac:dyDescent="0.4">
      <c r="A68" s="79" t="s">
        <v>16</v>
      </c>
      <c r="B68" s="145">
        <v>0.97</v>
      </c>
      <c r="C68" s="145">
        <v>0.05</v>
      </c>
      <c r="D68" s="151">
        <v>0</v>
      </c>
      <c r="E68" s="145">
        <v>0</v>
      </c>
      <c r="F68" s="146">
        <f t="shared" si="13"/>
        <v>1.02</v>
      </c>
      <c r="G68" s="37"/>
      <c r="H68" s="37"/>
      <c r="I68" s="38"/>
    </row>
    <row r="69" spans="1:9" ht="24.95" customHeight="1" thickBot="1" x14ac:dyDescent="0.4">
      <c r="A69" s="152" t="s">
        <v>33</v>
      </c>
      <c r="B69" s="123">
        <v>86.15</v>
      </c>
      <c r="C69" s="123">
        <v>61.41</v>
      </c>
      <c r="D69" s="123">
        <v>0</v>
      </c>
      <c r="E69" s="123">
        <v>1.18</v>
      </c>
      <c r="F69" s="44">
        <f t="shared" ref="F69:F72" si="16">B69+C69+D69+E69</f>
        <v>148.74</v>
      </c>
      <c r="G69" s="153">
        <f t="shared" si="15"/>
        <v>5.9099971518086311E-2</v>
      </c>
      <c r="H69" s="153">
        <f>F69/$F$76</f>
        <v>2.7648793037426438E-2</v>
      </c>
      <c r="I69" s="154">
        <f>F69-F70</f>
        <v>8.3000000000000398</v>
      </c>
    </row>
    <row r="70" spans="1:9" ht="24.95" customHeight="1" thickBot="1" x14ac:dyDescent="0.4">
      <c r="A70" s="79" t="s">
        <v>34</v>
      </c>
      <c r="B70" s="145">
        <v>69.97</v>
      </c>
      <c r="C70" s="145">
        <v>64.489999999999995</v>
      </c>
      <c r="D70" s="145">
        <v>0</v>
      </c>
      <c r="E70" s="145">
        <v>5.98</v>
      </c>
      <c r="F70" s="94">
        <f t="shared" si="16"/>
        <v>140.43999999999997</v>
      </c>
      <c r="G70" s="37"/>
      <c r="H70" s="37"/>
      <c r="I70" s="38"/>
    </row>
    <row r="71" spans="1:9" ht="24.95" customHeight="1" thickBot="1" x14ac:dyDescent="0.4">
      <c r="A71" s="25" t="s">
        <v>61</v>
      </c>
      <c r="B71" s="123">
        <v>355.88</v>
      </c>
      <c r="C71" s="123">
        <v>41.46</v>
      </c>
      <c r="D71" s="123">
        <v>0</v>
      </c>
      <c r="E71" s="123">
        <v>0.08</v>
      </c>
      <c r="F71" s="40">
        <f t="shared" si="16"/>
        <v>397.41999999999996</v>
      </c>
      <c r="G71" s="29">
        <f t="shared" si="15"/>
        <v>0.14507159938917194</v>
      </c>
      <c r="H71" s="29">
        <f>F71/$F$76</f>
        <v>7.3875106420156059E-2</v>
      </c>
      <c r="I71" s="30">
        <f>F71-F72</f>
        <v>50.349999999999909</v>
      </c>
    </row>
    <row r="72" spans="1:9" ht="24.95" customHeight="1" thickBot="1" x14ac:dyDescent="0.4">
      <c r="A72" s="79" t="s">
        <v>34</v>
      </c>
      <c r="B72" s="145">
        <v>315.54000000000002</v>
      </c>
      <c r="C72" s="145">
        <v>30.24</v>
      </c>
      <c r="D72" s="145">
        <v>0</v>
      </c>
      <c r="E72" s="145">
        <v>1.29</v>
      </c>
      <c r="F72" s="94">
        <f t="shared" si="16"/>
        <v>347.07000000000005</v>
      </c>
      <c r="G72" s="37"/>
      <c r="H72" s="37"/>
      <c r="I72" s="38"/>
    </row>
    <row r="73" spans="1:9" ht="24.95" customHeight="1" x14ac:dyDescent="0.35">
      <c r="A73" s="155" t="s">
        <v>35</v>
      </c>
      <c r="B73" s="156">
        <f t="shared" ref="B73:F74" si="17">SUM(B59,B61,B63,B65,B67,B69,B71)</f>
        <v>661.31999999999994</v>
      </c>
      <c r="C73" s="156">
        <f t="shared" si="17"/>
        <v>204.71</v>
      </c>
      <c r="D73" s="156">
        <f t="shared" si="17"/>
        <v>2.59</v>
      </c>
      <c r="E73" s="156">
        <f t="shared" si="17"/>
        <v>1.6400000000000001</v>
      </c>
      <c r="F73" s="156">
        <f t="shared" si="17"/>
        <v>870.26</v>
      </c>
      <c r="G73" s="135">
        <f t="shared" si="15"/>
        <v>0.10568176043095993</v>
      </c>
      <c r="H73" s="135">
        <f>F73/$F$76</f>
        <v>0.16176979043129441</v>
      </c>
      <c r="I73" s="30">
        <f>F73-F74</f>
        <v>83.17999999999995</v>
      </c>
    </row>
    <row r="74" spans="1:9" ht="24.95" customHeight="1" x14ac:dyDescent="0.35">
      <c r="A74" s="31" t="s">
        <v>26</v>
      </c>
      <c r="B74" s="137">
        <f t="shared" si="17"/>
        <v>564.11</v>
      </c>
      <c r="C74" s="137">
        <f t="shared" si="17"/>
        <v>210.6</v>
      </c>
      <c r="D74" s="137">
        <f>SUM(D60,D62,D64,D66,D68,D70,D72)</f>
        <v>0</v>
      </c>
      <c r="E74" s="137">
        <f t="shared" si="17"/>
        <v>12.370000000000001</v>
      </c>
      <c r="F74" s="137">
        <f t="shared" si="17"/>
        <v>787.08</v>
      </c>
      <c r="G74" s="157"/>
      <c r="H74" s="157"/>
      <c r="I74" s="158"/>
    </row>
    <row r="75" spans="1:9" ht="24.95" customHeight="1" x14ac:dyDescent="0.35">
      <c r="A75" s="140" t="s">
        <v>27</v>
      </c>
      <c r="B75" s="141">
        <f t="shared" ref="B75:F75" si="18">(B73-B74)/B74</f>
        <v>0.1723245466309761</v>
      </c>
      <c r="C75" s="141">
        <f t="shared" si="18"/>
        <v>-2.796771130104457E-2</v>
      </c>
      <c r="D75" s="141" t="e">
        <f t="shared" si="18"/>
        <v>#DIV/0!</v>
      </c>
      <c r="E75" s="141">
        <f t="shared" si="18"/>
        <v>-0.86742118027485848</v>
      </c>
      <c r="F75" s="141">
        <f t="shared" si="18"/>
        <v>0.10568176043095993</v>
      </c>
      <c r="G75" s="138"/>
      <c r="H75" s="138"/>
      <c r="I75" s="139"/>
    </row>
    <row r="76" spans="1:9" ht="24.95" customHeight="1" x14ac:dyDescent="0.35">
      <c r="A76" s="18" t="s">
        <v>40</v>
      </c>
      <c r="B76" s="30">
        <f>B73+B55</f>
        <v>1391.3899999999999</v>
      </c>
      <c r="C76" s="30">
        <f t="shared" ref="C76:F76" si="19">C73+C55</f>
        <v>3685.77</v>
      </c>
      <c r="D76" s="30">
        <f t="shared" si="19"/>
        <v>287.27999999999997</v>
      </c>
      <c r="E76" s="30">
        <f t="shared" si="19"/>
        <v>15.179999999999998</v>
      </c>
      <c r="F76" s="30">
        <f t="shared" si="19"/>
        <v>5379.62</v>
      </c>
      <c r="G76" s="159">
        <f t="shared" ref="G76" si="20">(F76-F77)/F77</f>
        <v>6.179365010441068E-2</v>
      </c>
      <c r="H76" s="159">
        <f>F76/$F$76</f>
        <v>1</v>
      </c>
      <c r="I76" s="30">
        <f>F76-F77</f>
        <v>313.08000000000084</v>
      </c>
    </row>
    <row r="77" spans="1:9" ht="24.95" customHeight="1" x14ac:dyDescent="0.35">
      <c r="A77" s="31" t="s">
        <v>26</v>
      </c>
      <c r="B77" s="158">
        <f>B56+B74</f>
        <v>1316.06</v>
      </c>
      <c r="C77" s="158">
        <f t="shared" ref="C77:F77" si="21">C56+C74</f>
        <v>3415.2999999999997</v>
      </c>
      <c r="D77" s="158">
        <f t="shared" si="21"/>
        <v>249.06</v>
      </c>
      <c r="E77" s="158">
        <f t="shared" si="21"/>
        <v>86.12</v>
      </c>
      <c r="F77" s="158">
        <f t="shared" si="21"/>
        <v>5066.5399999999991</v>
      </c>
      <c r="G77" s="138"/>
      <c r="H77" s="138"/>
      <c r="I77" s="139"/>
    </row>
    <row r="78" spans="1:9" ht="24.95" customHeight="1" x14ac:dyDescent="0.35">
      <c r="A78" s="160" t="s">
        <v>27</v>
      </c>
      <c r="B78" s="159">
        <f>(B76-B77)/B77</f>
        <v>5.7239031655091657E-2</v>
      </c>
      <c r="C78" s="159">
        <f t="shared" ref="C78:E78" si="22">(C76-C77)/C77</f>
        <v>7.9193628670980662E-2</v>
      </c>
      <c r="D78" s="159">
        <f t="shared" si="22"/>
        <v>0.15345699831365925</v>
      </c>
      <c r="E78" s="159">
        <f t="shared" si="22"/>
        <v>-0.82373432419879244</v>
      </c>
      <c r="F78" s="159">
        <f>(F76-F77)/F77</f>
        <v>6.179365010441068E-2</v>
      </c>
      <c r="G78" s="138"/>
      <c r="H78" s="138"/>
      <c r="I78" s="139"/>
    </row>
    <row r="79" spans="1:9" ht="24.95" customHeight="1" x14ac:dyDescent="0.35">
      <c r="A79" s="161" t="s">
        <v>41</v>
      </c>
      <c r="B79" s="159">
        <f>B76/$F$76</f>
        <v>0.25864094489945383</v>
      </c>
      <c r="C79" s="159">
        <f t="shared" ref="C79:F79" si="23">C76/$F$76</f>
        <v>0.68513575308293151</v>
      </c>
      <c r="D79" s="159">
        <f t="shared" si="23"/>
        <v>5.3401541372810717E-2</v>
      </c>
      <c r="E79" s="159">
        <f t="shared" si="23"/>
        <v>2.8217606448039077E-3</v>
      </c>
      <c r="F79" s="159">
        <f t="shared" si="23"/>
        <v>1</v>
      </c>
      <c r="G79" s="138"/>
      <c r="H79" s="138"/>
      <c r="I79" s="139"/>
    </row>
    <row r="80" spans="1:9" ht="24.95" customHeight="1" x14ac:dyDescent="0.35">
      <c r="A80" s="31" t="s">
        <v>42</v>
      </c>
      <c r="B80" s="157">
        <f>B77/$F$77</f>
        <v>0.25975517808997861</v>
      </c>
      <c r="C80" s="157">
        <f>C77/$F$77</f>
        <v>0.67408922065156895</v>
      </c>
      <c r="D80" s="157">
        <f>D77/$F$77</f>
        <v>4.9157807892565748E-2</v>
      </c>
      <c r="E80" s="157">
        <f>E77/$F$77</f>
        <v>1.6997793365886783E-2</v>
      </c>
      <c r="F80" s="157">
        <f>F77/$F$77</f>
        <v>1</v>
      </c>
      <c r="G80" s="138"/>
      <c r="H80" s="138"/>
      <c r="I80" s="139"/>
    </row>
    <row r="81" spans="1:1" s="410" customFormat="1" ht="24.95" customHeight="1" x14ac:dyDescent="0.25">
      <c r="A81" s="410" t="s">
        <v>43</v>
      </c>
    </row>
    <row r="82" spans="1:1" s="410" customFormat="1" ht="24.95" customHeight="1" x14ac:dyDescent="0.25">
      <c r="A82" s="410" t="s">
        <v>76</v>
      </c>
    </row>
    <row r="83" spans="1:1" ht="24.95" customHeight="1" x14ac:dyDescent="0.35">
      <c r="A83" s="410" t="s">
        <v>79</v>
      </c>
    </row>
    <row r="84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85" zoomScaleNormal="85" workbookViewId="0">
      <pane ySplit="4" topLeftCell="A5" activePane="bottomLeft" state="frozen"/>
      <selection pane="bottomLeft" sqref="A1:H2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18.42578125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8" t="s">
        <v>82</v>
      </c>
      <c r="B1" s="418"/>
      <c r="C1" s="418"/>
      <c r="D1" s="418"/>
      <c r="E1" s="418"/>
      <c r="F1" s="418"/>
      <c r="G1" s="418"/>
      <c r="H1" s="418"/>
    </row>
    <row r="2" spans="1:8" ht="18" customHeight="1" x14ac:dyDescent="0.35">
      <c r="A2" s="419"/>
      <c r="B2" s="419"/>
      <c r="C2" s="419"/>
      <c r="D2" s="419"/>
      <c r="E2" s="419"/>
      <c r="F2" s="419"/>
      <c r="G2" s="419"/>
      <c r="H2" s="419"/>
    </row>
    <row r="3" spans="1:8" ht="21.75" thickBot="1" x14ac:dyDescent="0.4">
      <c r="A3" s="420"/>
      <c r="B3" s="420"/>
      <c r="C3" s="420"/>
      <c r="D3" s="420"/>
      <c r="E3" s="420"/>
      <c r="F3" s="420"/>
      <c r="G3" s="420"/>
      <c r="H3" s="420"/>
    </row>
    <row r="4" spans="1:8" ht="63.75" thickBot="1" x14ac:dyDescent="0.4">
      <c r="A4" s="164" t="s">
        <v>0</v>
      </c>
      <c r="B4" s="345" t="s">
        <v>45</v>
      </c>
      <c r="C4" s="345" t="s">
        <v>44</v>
      </c>
      <c r="D4" s="345" t="s">
        <v>51</v>
      </c>
      <c r="E4" s="345" t="s">
        <v>69</v>
      </c>
      <c r="F4" s="346" t="s">
        <v>13</v>
      </c>
      <c r="G4" s="347" t="s">
        <v>14</v>
      </c>
      <c r="H4" s="348" t="s">
        <v>15</v>
      </c>
    </row>
    <row r="5" spans="1:8" x14ac:dyDescent="0.35">
      <c r="A5" s="349"/>
      <c r="B5" s="350"/>
      <c r="C5" s="350"/>
      <c r="D5" s="350"/>
      <c r="E5" s="350"/>
      <c r="F5" s="350"/>
      <c r="G5" s="350"/>
      <c r="H5" s="351"/>
    </row>
    <row r="6" spans="1:8" x14ac:dyDescent="0.35">
      <c r="A6" s="161" t="s">
        <v>60</v>
      </c>
      <c r="B6" s="143"/>
      <c r="C6" s="143"/>
      <c r="D6" s="143"/>
      <c r="E6" s="143"/>
      <c r="F6" s="143"/>
      <c r="G6" s="143"/>
      <c r="H6" s="143"/>
    </row>
    <row r="7" spans="1:8" ht="21.75" thickBot="1" x14ac:dyDescent="0.4">
      <c r="A7" s="25" t="s">
        <v>19</v>
      </c>
      <c r="B7" s="14">
        <v>0.69</v>
      </c>
      <c r="C7" s="14">
        <v>0.88</v>
      </c>
      <c r="D7" s="14">
        <v>38.869999999999997</v>
      </c>
      <c r="E7" s="15">
        <f>B7+C7+D7</f>
        <v>40.44</v>
      </c>
      <c r="F7" s="16">
        <f>(E7-E8)/E8</f>
        <v>-0.37058365758754869</v>
      </c>
      <c r="G7" s="352">
        <f>E7/$E$66</f>
        <v>5.6222889556222885E-2</v>
      </c>
      <c r="H7" s="30">
        <f>E7-E8</f>
        <v>-23.810000000000002</v>
      </c>
    </row>
    <row r="8" spans="1:8" ht="21.75" thickBot="1" x14ac:dyDescent="0.4">
      <c r="A8" s="31" t="s">
        <v>16</v>
      </c>
      <c r="B8" s="145">
        <v>8.33</v>
      </c>
      <c r="C8" s="145">
        <v>0</v>
      </c>
      <c r="D8" s="145">
        <v>55.92</v>
      </c>
      <c r="E8" s="94">
        <f t="shared" ref="E8:E53" si="0">B8+C8+D8</f>
        <v>64.25</v>
      </c>
      <c r="F8" s="46"/>
      <c r="G8" s="51"/>
      <c r="H8" s="38"/>
    </row>
    <row r="9" spans="1:8" ht="21.75" thickBot="1" x14ac:dyDescent="0.4">
      <c r="A9" s="25" t="s">
        <v>23</v>
      </c>
      <c r="B9" s="123">
        <v>8.32</v>
      </c>
      <c r="C9" s="123">
        <v>0.34</v>
      </c>
      <c r="D9" s="123">
        <v>2.2799999999999998</v>
      </c>
      <c r="E9" s="40">
        <f t="shared" si="0"/>
        <v>10.94</v>
      </c>
      <c r="F9" s="29">
        <f t="shared" ref="F9:F39" si="1">(E9-E10)/E10</f>
        <v>1.8789473684210527</v>
      </c>
      <c r="G9" s="29">
        <f>E9/$E$66</f>
        <v>1.5209654098542988E-2</v>
      </c>
      <c r="H9" s="56">
        <f>E9-E10</f>
        <v>7.14</v>
      </c>
    </row>
    <row r="10" spans="1:8" ht="21.75" thickBot="1" x14ac:dyDescent="0.4">
      <c r="A10" s="31" t="s">
        <v>16</v>
      </c>
      <c r="B10" s="145">
        <v>1.59</v>
      </c>
      <c r="C10" s="145">
        <v>0.32</v>
      </c>
      <c r="D10" s="145">
        <v>1.89</v>
      </c>
      <c r="E10" s="353">
        <f t="shared" si="0"/>
        <v>3.8</v>
      </c>
      <c r="F10" s="46"/>
      <c r="G10" s="46"/>
      <c r="H10" s="38"/>
    </row>
    <row r="11" spans="1:8" ht="21.75" thickBot="1" x14ac:dyDescent="0.4">
      <c r="A11" s="25" t="s">
        <v>20</v>
      </c>
      <c r="B11" s="123">
        <v>0</v>
      </c>
      <c r="C11" s="123">
        <v>0</v>
      </c>
      <c r="D11" s="123">
        <v>0.89</v>
      </c>
      <c r="E11" s="28">
        <f t="shared" si="0"/>
        <v>0.89</v>
      </c>
      <c r="F11" s="48">
        <f>(E11-E12)/E12</f>
        <v>-0.78132678132678135</v>
      </c>
      <c r="G11" s="29">
        <f>E11/$E$66</f>
        <v>1.237348459570682E-3</v>
      </c>
      <c r="H11" s="354">
        <f>E11-E12</f>
        <v>-3.18</v>
      </c>
    </row>
    <row r="12" spans="1:8" ht="26.25" customHeight="1" thickBot="1" x14ac:dyDescent="0.4">
      <c r="A12" s="31" t="s">
        <v>16</v>
      </c>
      <c r="B12" s="145">
        <v>0.83</v>
      </c>
      <c r="C12" s="145">
        <v>0</v>
      </c>
      <c r="D12" s="145">
        <v>3.24</v>
      </c>
      <c r="E12" s="94">
        <f t="shared" si="0"/>
        <v>4.07</v>
      </c>
      <c r="F12" s="37"/>
      <c r="G12" s="37"/>
      <c r="H12" s="355"/>
    </row>
    <row r="13" spans="1:8" ht="21.75" thickBot="1" x14ac:dyDescent="0.4">
      <c r="A13" s="13" t="s">
        <v>80</v>
      </c>
      <c r="B13" s="123">
        <v>0</v>
      </c>
      <c r="C13" s="123">
        <v>0</v>
      </c>
      <c r="D13" s="123">
        <v>0.32</v>
      </c>
      <c r="E13" s="123">
        <f t="shared" si="0"/>
        <v>0.32</v>
      </c>
      <c r="F13" s="356">
        <f>(E13-E14)/E14</f>
        <v>1.2857142857142856</v>
      </c>
      <c r="G13" s="356">
        <f>E13/E66</f>
        <v>4.4488933377822269E-4</v>
      </c>
      <c r="H13" s="357">
        <f>E13-E14</f>
        <v>0.18</v>
      </c>
    </row>
    <row r="14" spans="1:8" ht="21.75" thickBot="1" x14ac:dyDescent="0.4">
      <c r="A14" s="358" t="s">
        <v>16</v>
      </c>
      <c r="B14" s="148">
        <v>0</v>
      </c>
      <c r="C14" s="148">
        <v>0</v>
      </c>
      <c r="D14" s="148">
        <v>0.14000000000000001</v>
      </c>
      <c r="E14" s="148">
        <f t="shared" si="0"/>
        <v>0.14000000000000001</v>
      </c>
      <c r="F14" s="51"/>
      <c r="G14" s="51"/>
      <c r="H14" s="359"/>
    </row>
    <row r="15" spans="1:8" ht="21.75" thickBot="1" x14ac:dyDescent="0.4">
      <c r="A15" s="25" t="s">
        <v>71</v>
      </c>
      <c r="B15" s="40">
        <v>0</v>
      </c>
      <c r="C15" s="40">
        <v>0</v>
      </c>
      <c r="D15" s="40">
        <v>0.01</v>
      </c>
      <c r="E15" s="40">
        <f>B15+C15+D15</f>
        <v>0.01</v>
      </c>
      <c r="F15" s="352">
        <f>(E15-E16)/E16</f>
        <v>-0.79999999999999993</v>
      </c>
      <c r="G15" s="352">
        <f>E15/E66</f>
        <v>1.3902791680569459E-5</v>
      </c>
      <c r="H15" s="360">
        <f>E15-E16</f>
        <v>-0.04</v>
      </c>
    </row>
    <row r="16" spans="1:8" ht="21.75" thickBot="1" x14ac:dyDescent="0.4">
      <c r="A16" s="219" t="s">
        <v>16</v>
      </c>
      <c r="B16" s="94">
        <v>0</v>
      </c>
      <c r="C16" s="21">
        <v>0</v>
      </c>
      <c r="D16" s="21">
        <v>0.05</v>
      </c>
      <c r="E16" s="21">
        <f>B16+C16+D16</f>
        <v>0.05</v>
      </c>
      <c r="F16" s="37"/>
      <c r="G16" s="37"/>
      <c r="H16" s="355"/>
    </row>
    <row r="17" spans="1:8" ht="21.75" thickBot="1" x14ac:dyDescent="0.4">
      <c r="A17" s="152" t="s">
        <v>21</v>
      </c>
      <c r="B17" s="123">
        <v>98.82</v>
      </c>
      <c r="C17" s="123">
        <v>0</v>
      </c>
      <c r="D17" s="123">
        <v>18.91</v>
      </c>
      <c r="E17" s="361">
        <f t="shared" si="0"/>
        <v>117.72999999999999</v>
      </c>
      <c r="F17" s="135">
        <f t="shared" si="1"/>
        <v>7.2099023709902363</v>
      </c>
      <c r="G17" s="135">
        <f>E17/$E$66</f>
        <v>0.16367756645534423</v>
      </c>
      <c r="H17" s="154">
        <f>E17-E18</f>
        <v>103.38999999999999</v>
      </c>
    </row>
    <row r="18" spans="1:8" ht="21.75" thickBot="1" x14ac:dyDescent="0.4">
      <c r="A18" s="31" t="s">
        <v>16</v>
      </c>
      <c r="B18" s="148">
        <v>0</v>
      </c>
      <c r="C18" s="148">
        <v>0</v>
      </c>
      <c r="D18" s="148">
        <v>14.34</v>
      </c>
      <c r="E18" s="362">
        <f t="shared" si="0"/>
        <v>14.34</v>
      </c>
      <c r="F18" s="117"/>
      <c r="G18" s="117"/>
      <c r="H18" s="363"/>
    </row>
    <row r="19" spans="1:8" ht="21.75" thickBot="1" x14ac:dyDescent="0.4">
      <c r="A19" s="25" t="s">
        <v>75</v>
      </c>
      <c r="B19" s="95">
        <v>0</v>
      </c>
      <c r="C19" s="95">
        <v>0</v>
      </c>
      <c r="D19" s="95">
        <v>0.08</v>
      </c>
      <c r="E19" s="364">
        <f t="shared" si="0"/>
        <v>0.08</v>
      </c>
      <c r="F19" s="365">
        <f t="shared" ref="F19" si="2">(E19-E20)/E20</f>
        <v>-0.9</v>
      </c>
      <c r="G19" s="365">
        <f>E19/$E$66</f>
        <v>1.1122233344455567E-4</v>
      </c>
      <c r="H19" s="366">
        <f>E19-E20</f>
        <v>-0.72000000000000008</v>
      </c>
    </row>
    <row r="20" spans="1:8" ht="21.75" thickBot="1" x14ac:dyDescent="0.4">
      <c r="A20" s="31" t="s">
        <v>16</v>
      </c>
      <c r="B20" s="367">
        <v>0</v>
      </c>
      <c r="C20" s="145">
        <v>0</v>
      </c>
      <c r="D20" s="145">
        <v>0.8</v>
      </c>
      <c r="E20" s="368">
        <f t="shared" si="0"/>
        <v>0.8</v>
      </c>
      <c r="F20" s="369"/>
      <c r="G20" s="369"/>
      <c r="H20" s="370"/>
    </row>
    <row r="21" spans="1:8" ht="21.75" thickBot="1" x14ac:dyDescent="0.4">
      <c r="A21" s="25" t="s">
        <v>73</v>
      </c>
      <c r="B21" s="40">
        <v>5.15</v>
      </c>
      <c r="C21" s="40">
        <v>7.96</v>
      </c>
      <c r="D21" s="123">
        <v>12.61</v>
      </c>
      <c r="E21" s="40">
        <f t="shared" si="0"/>
        <v>25.72</v>
      </c>
      <c r="F21" s="29">
        <f t="shared" si="1"/>
        <v>-0.20641777229250244</v>
      </c>
      <c r="G21" s="29">
        <f>E21/$E$66</f>
        <v>3.5757980202424648E-2</v>
      </c>
      <c r="H21" s="371">
        <f>E21-E22</f>
        <v>-6.6900000000000048</v>
      </c>
    </row>
    <row r="22" spans="1:8" ht="21.75" thickBot="1" x14ac:dyDescent="0.4">
      <c r="A22" s="31" t="s">
        <v>16</v>
      </c>
      <c r="B22" s="145">
        <v>0.76</v>
      </c>
      <c r="C22" s="145">
        <v>10.3</v>
      </c>
      <c r="D22" s="372">
        <v>21.35</v>
      </c>
      <c r="E22" s="94">
        <f t="shared" si="0"/>
        <v>32.410000000000004</v>
      </c>
      <c r="F22" s="37"/>
      <c r="G22" s="37"/>
      <c r="H22" s="373"/>
    </row>
    <row r="23" spans="1:8" ht="21.75" thickBot="1" x14ac:dyDescent="0.4">
      <c r="A23" s="25" t="s">
        <v>54</v>
      </c>
      <c r="B23" s="100">
        <v>2.14</v>
      </c>
      <c r="C23" s="123">
        <v>4.2699999999999996</v>
      </c>
      <c r="D23" s="123">
        <v>28.41</v>
      </c>
      <c r="E23" s="40">
        <f t="shared" si="0"/>
        <v>34.82</v>
      </c>
      <c r="F23" s="29">
        <f t="shared" si="1"/>
        <v>-0.22467156535292815</v>
      </c>
      <c r="G23" s="29">
        <f>E23/$E$66</f>
        <v>4.8409520631742857E-2</v>
      </c>
      <c r="H23" s="371">
        <f>E23-E24</f>
        <v>-10.090000000000003</v>
      </c>
    </row>
    <row r="24" spans="1:8" ht="21.75" thickBot="1" x14ac:dyDescent="0.4">
      <c r="A24" s="31" t="s">
        <v>16</v>
      </c>
      <c r="B24" s="374">
        <v>3.93</v>
      </c>
      <c r="C24" s="145">
        <v>7.2</v>
      </c>
      <c r="D24" s="145">
        <v>33.78</v>
      </c>
      <c r="E24" s="94">
        <f t="shared" si="0"/>
        <v>44.910000000000004</v>
      </c>
      <c r="F24" s="37"/>
      <c r="G24" s="37"/>
      <c r="H24" s="373"/>
    </row>
    <row r="25" spans="1:8" ht="21.75" thickBot="1" x14ac:dyDescent="0.4">
      <c r="A25" s="25" t="s">
        <v>55</v>
      </c>
      <c r="B25" s="128">
        <v>0</v>
      </c>
      <c r="C25" s="83">
        <v>1.2</v>
      </c>
      <c r="D25" s="83">
        <v>17.55</v>
      </c>
      <c r="E25" s="40">
        <f t="shared" si="0"/>
        <v>18.75</v>
      </c>
      <c r="F25" s="29">
        <f t="shared" si="1"/>
        <v>-0.13434903047091412</v>
      </c>
      <c r="G25" s="29">
        <f>E25/$E$66</f>
        <v>2.6067734401067737E-2</v>
      </c>
      <c r="H25" s="371">
        <f>E25-E26</f>
        <v>-2.91</v>
      </c>
    </row>
    <row r="26" spans="1:8" ht="21.75" thickBot="1" x14ac:dyDescent="0.4">
      <c r="A26" s="31" t="s">
        <v>16</v>
      </c>
      <c r="B26" s="375">
        <v>0.01</v>
      </c>
      <c r="C26" s="85">
        <v>4.67</v>
      </c>
      <c r="D26" s="85">
        <v>16.98</v>
      </c>
      <c r="E26" s="94">
        <f t="shared" si="0"/>
        <v>21.66</v>
      </c>
      <c r="F26" s="37"/>
      <c r="G26" s="37"/>
      <c r="H26" s="373"/>
    </row>
    <row r="27" spans="1:8" ht="21.75" thickBot="1" x14ac:dyDescent="0.4">
      <c r="A27" s="25" t="s">
        <v>53</v>
      </c>
      <c r="B27" s="40">
        <v>0</v>
      </c>
      <c r="C27" s="40">
        <v>0</v>
      </c>
      <c r="D27" s="123">
        <v>0.32</v>
      </c>
      <c r="E27" s="40">
        <f t="shared" si="0"/>
        <v>0.32</v>
      </c>
      <c r="F27" s="29">
        <f t="shared" si="1"/>
        <v>-0.36</v>
      </c>
      <c r="G27" s="29">
        <f>E27/$E$66</f>
        <v>4.4488933377822269E-4</v>
      </c>
      <c r="H27" s="371">
        <f>E27-E28</f>
        <v>-0.18</v>
      </c>
    </row>
    <row r="28" spans="1:8" ht="21.75" thickBot="1" x14ac:dyDescent="0.4">
      <c r="A28" s="31" t="s">
        <v>16</v>
      </c>
      <c r="B28" s="145">
        <v>0</v>
      </c>
      <c r="C28" s="145">
        <v>0</v>
      </c>
      <c r="D28" s="145">
        <v>0.5</v>
      </c>
      <c r="E28" s="94">
        <f t="shared" si="0"/>
        <v>0.5</v>
      </c>
      <c r="F28" s="37"/>
      <c r="G28" s="37"/>
      <c r="H28" s="373"/>
    </row>
    <row r="29" spans="1:8" ht="21.75" thickBot="1" x14ac:dyDescent="0.4">
      <c r="A29" s="25" t="s">
        <v>66</v>
      </c>
      <c r="B29" s="123">
        <v>0</v>
      </c>
      <c r="C29" s="123">
        <v>0</v>
      </c>
      <c r="D29" s="376">
        <v>12.84</v>
      </c>
      <c r="E29" s="377">
        <f t="shared" si="0"/>
        <v>12.84</v>
      </c>
      <c r="F29" s="29">
        <f t="shared" si="1"/>
        <v>0.47926267281105994</v>
      </c>
      <c r="G29" s="29">
        <f>E29/$E$66</f>
        <v>1.7851184517851185E-2</v>
      </c>
      <c r="H29" s="378">
        <f>E29-E30</f>
        <v>4.16</v>
      </c>
    </row>
    <row r="30" spans="1:8" ht="21.75" thickBot="1" x14ac:dyDescent="0.4">
      <c r="A30" s="31" t="s">
        <v>16</v>
      </c>
      <c r="B30" s="145">
        <v>0</v>
      </c>
      <c r="C30" s="145">
        <v>0</v>
      </c>
      <c r="D30" s="145">
        <v>8.68</v>
      </c>
      <c r="E30" s="353">
        <f t="shared" si="0"/>
        <v>8.68</v>
      </c>
      <c r="F30" s="46"/>
      <c r="G30" s="37"/>
      <c r="H30" s="379"/>
    </row>
    <row r="31" spans="1:8" ht="21.75" thickBot="1" x14ac:dyDescent="0.4">
      <c r="A31" s="25" t="s">
        <v>25</v>
      </c>
      <c r="B31" s="123">
        <v>0</v>
      </c>
      <c r="C31" s="123">
        <v>0</v>
      </c>
      <c r="D31" s="123">
        <v>0.2</v>
      </c>
      <c r="E31" s="40">
        <f t="shared" si="0"/>
        <v>0.2</v>
      </c>
      <c r="F31" s="29">
        <f t="shared" si="1"/>
        <v>-0.41176470588235298</v>
      </c>
      <c r="G31" s="29">
        <f>E31/$E$66</f>
        <v>2.7805583361138921E-4</v>
      </c>
      <c r="H31" s="371">
        <f>E31-E32</f>
        <v>-0.14000000000000001</v>
      </c>
    </row>
    <row r="32" spans="1:8" ht="21.75" thickBot="1" x14ac:dyDescent="0.4">
      <c r="A32" s="31" t="s">
        <v>16</v>
      </c>
      <c r="B32" s="145">
        <v>0</v>
      </c>
      <c r="C32" s="145">
        <v>0</v>
      </c>
      <c r="D32" s="145">
        <v>0.34</v>
      </c>
      <c r="E32" s="353">
        <f t="shared" si="0"/>
        <v>0.34</v>
      </c>
      <c r="F32" s="37"/>
      <c r="G32" s="46"/>
      <c r="H32" s="373"/>
    </row>
    <row r="33" spans="1:8" ht="21.75" thickBot="1" x14ac:dyDescent="0.4">
      <c r="A33" s="25" t="s">
        <v>56</v>
      </c>
      <c r="B33" s="380">
        <v>1.86</v>
      </c>
      <c r="C33" s="381">
        <v>0</v>
      </c>
      <c r="D33" s="380">
        <v>33.590000000000003</v>
      </c>
      <c r="E33" s="40">
        <f t="shared" si="0"/>
        <v>35.450000000000003</v>
      </c>
      <c r="F33" s="356">
        <f t="shared" si="1"/>
        <v>6.3925570228091311E-2</v>
      </c>
      <c r="G33" s="48">
        <f>E33/$E$66</f>
        <v>4.9285396507618734E-2</v>
      </c>
      <c r="H33" s="357">
        <f>E33-E34</f>
        <v>2.1300000000000026</v>
      </c>
    </row>
    <row r="34" spans="1:8" ht="21.75" thickBot="1" x14ac:dyDescent="0.4">
      <c r="A34" s="31" t="s">
        <v>16</v>
      </c>
      <c r="B34" s="382">
        <v>0</v>
      </c>
      <c r="C34" s="383">
        <v>0</v>
      </c>
      <c r="D34" s="384">
        <v>33.32</v>
      </c>
      <c r="E34" s="82">
        <f t="shared" si="0"/>
        <v>33.32</v>
      </c>
      <c r="F34" s="37"/>
      <c r="G34" s="51"/>
      <c r="H34" s="373"/>
    </row>
    <row r="35" spans="1:8" ht="21.75" thickBot="1" x14ac:dyDescent="0.4">
      <c r="A35" s="25" t="s">
        <v>28</v>
      </c>
      <c r="B35" s="44">
        <v>0</v>
      </c>
      <c r="C35" s="40">
        <v>4</v>
      </c>
      <c r="D35" s="40">
        <v>196.83</v>
      </c>
      <c r="E35" s="123">
        <f t="shared" si="0"/>
        <v>200.83</v>
      </c>
      <c r="F35" s="48">
        <f t="shared" si="1"/>
        <v>4.9539631705364743E-3</v>
      </c>
      <c r="G35" s="29">
        <f>E35/$E$66</f>
        <v>0.27920976532087644</v>
      </c>
      <c r="H35" s="357">
        <f>E35-E36</f>
        <v>0.99000000000000909</v>
      </c>
    </row>
    <row r="36" spans="1:8" ht="21.75" thickBot="1" x14ac:dyDescent="0.4">
      <c r="A36" s="31" t="s">
        <v>16</v>
      </c>
      <c r="B36" s="145">
        <v>0</v>
      </c>
      <c r="C36" s="145">
        <v>3.26</v>
      </c>
      <c r="D36" s="145">
        <v>196.58</v>
      </c>
      <c r="E36" s="385">
        <f t="shared" si="0"/>
        <v>199.84</v>
      </c>
      <c r="F36" s="37"/>
      <c r="G36" s="369"/>
      <c r="H36" s="386"/>
    </row>
    <row r="37" spans="1:8" ht="21.75" thickBot="1" x14ac:dyDescent="0.4">
      <c r="A37" s="25" t="s">
        <v>30</v>
      </c>
      <c r="B37" s="123">
        <v>22.88</v>
      </c>
      <c r="C37" s="123">
        <v>0</v>
      </c>
      <c r="D37" s="123">
        <v>33.96</v>
      </c>
      <c r="E37" s="28">
        <f t="shared" si="0"/>
        <v>56.84</v>
      </c>
      <c r="F37" s="356">
        <f t="shared" si="1"/>
        <v>-0.81772119424045153</v>
      </c>
      <c r="G37" s="356">
        <f>E37/$E$66</f>
        <v>7.9023467912356815E-2</v>
      </c>
      <c r="H37" s="387">
        <f>E37-E38</f>
        <v>-254.98999999999998</v>
      </c>
    </row>
    <row r="38" spans="1:8" ht="21.75" thickBot="1" x14ac:dyDescent="0.4">
      <c r="A38" s="31" t="s">
        <v>16</v>
      </c>
      <c r="B38" s="145">
        <v>275.82</v>
      </c>
      <c r="C38" s="145">
        <v>0</v>
      </c>
      <c r="D38" s="145">
        <v>36.01</v>
      </c>
      <c r="E38" s="94">
        <f t="shared" si="0"/>
        <v>311.83</v>
      </c>
      <c r="F38" s="37"/>
      <c r="G38" s="37"/>
      <c r="H38" s="355"/>
    </row>
    <row r="39" spans="1:8" ht="21.75" thickBot="1" x14ac:dyDescent="0.4">
      <c r="A39" s="25" t="s">
        <v>57</v>
      </c>
      <c r="B39" s="123">
        <v>0</v>
      </c>
      <c r="C39" s="123">
        <v>0</v>
      </c>
      <c r="D39" s="123">
        <v>0.24</v>
      </c>
      <c r="E39" s="40">
        <f t="shared" si="0"/>
        <v>0.24</v>
      </c>
      <c r="F39" s="356">
        <f t="shared" si="1"/>
        <v>-0.61290322580645162</v>
      </c>
      <c r="G39" s="356">
        <f>E39/$E$66</f>
        <v>3.3366700033366702E-4</v>
      </c>
      <c r="H39" s="357">
        <f>E39-E40</f>
        <v>-0.38</v>
      </c>
    </row>
    <row r="40" spans="1:8" ht="21.75" thickBot="1" x14ac:dyDescent="0.4">
      <c r="A40" s="31" t="s">
        <v>16</v>
      </c>
      <c r="B40" s="388">
        <v>0</v>
      </c>
      <c r="C40" s="388">
        <v>0.28999999999999998</v>
      </c>
      <c r="D40" s="388">
        <v>0.33</v>
      </c>
      <c r="E40" s="389">
        <f t="shared" si="0"/>
        <v>0.62</v>
      </c>
      <c r="F40" s="37"/>
      <c r="G40" s="37"/>
      <c r="H40" s="355"/>
    </row>
    <row r="41" spans="1:8" s="162" customFormat="1" ht="21.75" thickBot="1" x14ac:dyDescent="0.4">
      <c r="A41" s="25" t="s">
        <v>18</v>
      </c>
      <c r="B41" s="40">
        <v>39</v>
      </c>
      <c r="C41" s="390">
        <v>0</v>
      </c>
      <c r="D41" s="391">
        <v>3.71</v>
      </c>
      <c r="E41" s="40">
        <f t="shared" si="0"/>
        <v>42.71</v>
      </c>
      <c r="F41" s="356">
        <f t="shared" ref="F41" si="3">(E41-E42)/E42</f>
        <v>4.8346994535519121</v>
      </c>
      <c r="G41" s="356">
        <f>E41/$E$66</f>
        <v>5.9378823267712162E-2</v>
      </c>
      <c r="H41" s="357">
        <f>E41-E42</f>
        <v>35.39</v>
      </c>
    </row>
    <row r="42" spans="1:8" ht="21.75" thickBot="1" x14ac:dyDescent="0.4">
      <c r="A42" s="31" t="s">
        <v>16</v>
      </c>
      <c r="B42" s="145">
        <v>0</v>
      </c>
      <c r="C42" s="145">
        <v>0</v>
      </c>
      <c r="D42" s="145">
        <v>7.32</v>
      </c>
      <c r="E42" s="94">
        <f t="shared" si="0"/>
        <v>7.32</v>
      </c>
      <c r="F42" s="37"/>
      <c r="G42" s="37"/>
      <c r="H42" s="355"/>
    </row>
    <row r="43" spans="1:8" s="162" customFormat="1" ht="21.75" thickBot="1" x14ac:dyDescent="0.4">
      <c r="A43" s="25" t="s">
        <v>58</v>
      </c>
      <c r="B43" s="40">
        <v>0</v>
      </c>
      <c r="C43" s="65">
        <v>0</v>
      </c>
      <c r="D43" s="65">
        <v>1.62</v>
      </c>
      <c r="E43" s="40">
        <f t="shared" si="0"/>
        <v>1.62</v>
      </c>
      <c r="F43" s="356">
        <f t="shared" ref="F43" si="4">(E43-E44)/E44</f>
        <v>-0.28947368421052622</v>
      </c>
      <c r="G43" s="356">
        <f>E43/$E$66</f>
        <v>2.2522522522522527E-3</v>
      </c>
      <c r="H43" s="357">
        <f>E43-E44</f>
        <v>-0.6599999999999997</v>
      </c>
    </row>
    <row r="44" spans="1:8" ht="21.75" thickBot="1" x14ac:dyDescent="0.4">
      <c r="A44" s="31" t="s">
        <v>16</v>
      </c>
      <c r="B44" s="145">
        <v>0</v>
      </c>
      <c r="C44" s="145">
        <v>0</v>
      </c>
      <c r="D44" s="145">
        <v>2.2799999999999998</v>
      </c>
      <c r="E44" s="94">
        <f t="shared" si="0"/>
        <v>2.2799999999999998</v>
      </c>
      <c r="F44" s="392"/>
      <c r="G44" s="392"/>
      <c r="H44" s="393"/>
    </row>
    <row r="45" spans="1:8" s="162" customFormat="1" ht="21.75" thickBot="1" x14ac:dyDescent="0.4">
      <c r="A45" s="25" t="s">
        <v>24</v>
      </c>
      <c r="B45" s="40">
        <v>0.4</v>
      </c>
      <c r="C45" s="40">
        <v>3.63</v>
      </c>
      <c r="D45" s="391">
        <v>6.24</v>
      </c>
      <c r="E45" s="40">
        <f t="shared" si="0"/>
        <v>10.27</v>
      </c>
      <c r="F45" s="356">
        <f t="shared" ref="F45" si="5">(E45-E46)/E46</f>
        <v>-0.96542320382465829</v>
      </c>
      <c r="G45" s="356">
        <f>E45/$E$66</f>
        <v>1.4278167055944833E-2</v>
      </c>
      <c r="H45" s="357">
        <f>E45-E46</f>
        <v>-286.75</v>
      </c>
    </row>
    <row r="46" spans="1:8" ht="21.75" thickBot="1" x14ac:dyDescent="0.4">
      <c r="A46" s="31" t="s">
        <v>16</v>
      </c>
      <c r="B46" s="145">
        <v>287.02</v>
      </c>
      <c r="C46" s="145">
        <v>2.61</v>
      </c>
      <c r="D46" s="145">
        <v>7.39</v>
      </c>
      <c r="E46" s="94">
        <f t="shared" si="0"/>
        <v>297.02</v>
      </c>
      <c r="F46" s="392"/>
      <c r="G46" s="392"/>
      <c r="H46" s="393"/>
    </row>
    <row r="47" spans="1:8" s="162" customFormat="1" ht="21.75" thickBot="1" x14ac:dyDescent="0.4">
      <c r="A47" s="25" t="s">
        <v>59</v>
      </c>
      <c r="B47" s="40">
        <v>0</v>
      </c>
      <c r="C47" s="40">
        <v>0</v>
      </c>
      <c r="D47" s="65">
        <v>1.08</v>
      </c>
      <c r="E47" s="394">
        <f t="shared" si="0"/>
        <v>1.08</v>
      </c>
      <c r="F47" s="356">
        <f t="shared" ref="F47" si="6">(E47-E48)/E48</f>
        <v>0.74193548387096786</v>
      </c>
      <c r="G47" s="356">
        <f>E47/$E$66</f>
        <v>1.5015015015015017E-3</v>
      </c>
      <c r="H47" s="357">
        <f>E47-E48</f>
        <v>0.46000000000000008</v>
      </c>
    </row>
    <row r="48" spans="1:8" ht="21.75" thickBot="1" x14ac:dyDescent="0.4">
      <c r="A48" s="31" t="s">
        <v>16</v>
      </c>
      <c r="B48" s="145">
        <v>0</v>
      </c>
      <c r="C48" s="145">
        <v>0</v>
      </c>
      <c r="D48" s="145">
        <v>0.62</v>
      </c>
      <c r="E48" s="94">
        <f t="shared" si="0"/>
        <v>0.62</v>
      </c>
      <c r="F48" s="392"/>
      <c r="G48" s="392"/>
      <c r="H48" s="393"/>
    </row>
    <row r="49" spans="1:8" s="162" customFormat="1" ht="21.75" thickBot="1" x14ac:dyDescent="0.4">
      <c r="A49" s="25" t="s">
        <v>17</v>
      </c>
      <c r="B49" s="395">
        <v>3.43</v>
      </c>
      <c r="C49" s="396">
        <v>5.66</v>
      </c>
      <c r="D49" s="397">
        <v>5.01</v>
      </c>
      <c r="E49" s="123">
        <f t="shared" si="0"/>
        <v>14.1</v>
      </c>
      <c r="F49" s="356">
        <f t="shared" ref="F49" si="7">(E49-E50)/E50</f>
        <v>0.29120879120879117</v>
      </c>
      <c r="G49" s="356">
        <f>E49/$E$66</f>
        <v>1.9602936269602935E-2</v>
      </c>
      <c r="H49" s="357">
        <f>E49-E50</f>
        <v>3.1799999999999997</v>
      </c>
    </row>
    <row r="50" spans="1:8" ht="21.75" thickBot="1" x14ac:dyDescent="0.4">
      <c r="A50" s="31" t="s">
        <v>16</v>
      </c>
      <c r="B50" s="50">
        <v>-0.49</v>
      </c>
      <c r="C50" s="50">
        <v>6.54</v>
      </c>
      <c r="D50" s="50">
        <v>4.87</v>
      </c>
      <c r="E50" s="94">
        <f t="shared" si="0"/>
        <v>10.92</v>
      </c>
      <c r="F50" s="392"/>
      <c r="G50" s="392"/>
      <c r="H50" s="393"/>
    </row>
    <row r="51" spans="1:8" s="162" customFormat="1" ht="21.75" thickBot="1" x14ac:dyDescent="0.4">
      <c r="A51" s="25" t="s">
        <v>29</v>
      </c>
      <c r="B51" s="40">
        <v>14.38</v>
      </c>
      <c r="C51" s="65">
        <v>0</v>
      </c>
      <c r="D51" s="398">
        <v>38.18</v>
      </c>
      <c r="E51" s="123">
        <f t="shared" si="0"/>
        <v>52.56</v>
      </c>
      <c r="F51" s="356">
        <f t="shared" ref="F51" si="8">(E51-E52)/E52</f>
        <v>0.14484861685907224</v>
      </c>
      <c r="G51" s="356">
        <f>E51/$E$66</f>
        <v>7.3073073073073078E-2</v>
      </c>
      <c r="H51" s="357">
        <f>E51-E52</f>
        <v>6.6500000000000057</v>
      </c>
    </row>
    <row r="52" spans="1:8" s="57" customFormat="1" ht="28.5" customHeight="1" thickBot="1" x14ac:dyDescent="0.4">
      <c r="A52" s="31" t="s">
        <v>16</v>
      </c>
      <c r="B52" s="145">
        <v>-8.07</v>
      </c>
      <c r="C52" s="145">
        <v>0</v>
      </c>
      <c r="D52" s="145">
        <v>53.98</v>
      </c>
      <c r="E52" s="94">
        <f t="shared" si="0"/>
        <v>45.91</v>
      </c>
      <c r="F52" s="37"/>
      <c r="G52" s="37"/>
      <c r="H52" s="355"/>
    </row>
    <row r="53" spans="1:8" s="162" customFormat="1" ht="21.75" thickBot="1" x14ac:dyDescent="0.4">
      <c r="A53" s="25" t="s">
        <v>22</v>
      </c>
      <c r="B53" s="398">
        <v>0</v>
      </c>
      <c r="C53" s="398">
        <v>0.25</v>
      </c>
      <c r="D53" s="398">
        <v>3.47</v>
      </c>
      <c r="E53" s="44">
        <f t="shared" si="0"/>
        <v>3.72</v>
      </c>
      <c r="F53" s="153">
        <f t="shared" ref="F53" si="9">(E53-E54)/E54</f>
        <v>-0.32116788321167883</v>
      </c>
      <c r="G53" s="153">
        <f>E53/$E$66</f>
        <v>5.171838505171839E-3</v>
      </c>
      <c r="H53" s="399">
        <f>E53-E54</f>
        <v>-1.7600000000000002</v>
      </c>
    </row>
    <row r="54" spans="1:8" ht="21.75" thickBot="1" x14ac:dyDescent="0.4">
      <c r="A54" s="31" t="s">
        <v>16</v>
      </c>
      <c r="B54" s="145">
        <v>0</v>
      </c>
      <c r="C54" s="145">
        <v>0</v>
      </c>
      <c r="D54" s="145">
        <v>5.48</v>
      </c>
      <c r="E54" s="94">
        <f>B54+C54+D54</f>
        <v>5.48</v>
      </c>
      <c r="F54" s="392"/>
      <c r="G54" s="392"/>
      <c r="H54" s="400"/>
    </row>
    <row r="55" spans="1:8" x14ac:dyDescent="0.35">
      <c r="A55" s="140" t="s">
        <v>62</v>
      </c>
      <c r="B55" s="156">
        <f t="shared" ref="B55:E56" si="10">SUM(B7+B9+B11+B13+B15+B17+B19+B21+B23+B25+B27+B29+B31+B33+B35+B37+B39+B41+B43+B45+B47+B49+B51+B53)</f>
        <v>197.07000000000002</v>
      </c>
      <c r="C55" s="156">
        <f t="shared" si="10"/>
        <v>28.189999999999998</v>
      </c>
      <c r="D55" s="156">
        <f t="shared" si="10"/>
        <v>457.21999999999997</v>
      </c>
      <c r="E55" s="156">
        <f t="shared" si="10"/>
        <v>682.48</v>
      </c>
      <c r="F55" s="135">
        <f>(E55-E56)/E56</f>
        <v>-0.38576738576738584</v>
      </c>
      <c r="G55" s="135">
        <f>E55/$E$66</f>
        <v>0.94883772661550447</v>
      </c>
      <c r="H55" s="154">
        <f>E55-E56</f>
        <v>-428.63000000000011</v>
      </c>
    </row>
    <row r="56" spans="1:8" x14ac:dyDescent="0.35">
      <c r="A56" s="31" t="s">
        <v>26</v>
      </c>
      <c r="B56" s="401">
        <f t="shared" si="10"/>
        <v>569.7299999999999</v>
      </c>
      <c r="C56" s="401">
        <f t="shared" si="10"/>
        <v>35.19</v>
      </c>
      <c r="D56" s="401">
        <f t="shared" si="10"/>
        <v>506.18999999999994</v>
      </c>
      <c r="E56" s="401">
        <f t="shared" si="10"/>
        <v>1111.1100000000001</v>
      </c>
      <c r="F56" s="138"/>
      <c r="G56" s="138"/>
      <c r="H56" s="139"/>
    </row>
    <row r="57" spans="1:8" x14ac:dyDescent="0.35">
      <c r="A57" s="140" t="s">
        <v>27</v>
      </c>
      <c r="B57" s="141">
        <f>(B55-B56)/B56</f>
        <v>-0.65409931019956802</v>
      </c>
      <c r="C57" s="141">
        <f t="shared" ref="C57:D57" si="11">(C55-C56)/C56</f>
        <v>-0.19892014776925265</v>
      </c>
      <c r="D57" s="141">
        <f t="shared" si="11"/>
        <v>-9.6742329955155137E-2</v>
      </c>
      <c r="E57" s="141">
        <f>(E55-E56)/E56</f>
        <v>-0.38576738576738584</v>
      </c>
      <c r="F57" s="138"/>
      <c r="G57" s="138"/>
      <c r="H57" s="139"/>
    </row>
    <row r="58" spans="1:8" x14ac:dyDescent="0.35">
      <c r="A58" s="161" t="s">
        <v>36</v>
      </c>
      <c r="B58" s="143"/>
      <c r="C58" s="143"/>
      <c r="D58" s="143"/>
      <c r="E58" s="143"/>
      <c r="F58" s="138"/>
      <c r="G58" s="138"/>
      <c r="H58" s="139"/>
    </row>
    <row r="59" spans="1:8" ht="21.75" thickBot="1" x14ac:dyDescent="0.4">
      <c r="A59" s="162" t="s">
        <v>38</v>
      </c>
      <c r="B59" s="14">
        <v>17.82</v>
      </c>
      <c r="C59" s="398">
        <v>0</v>
      </c>
      <c r="D59" s="14">
        <v>0</v>
      </c>
      <c r="E59" s="15">
        <f>B59+C59+D59</f>
        <v>17.82</v>
      </c>
      <c r="F59" s="16">
        <f t="shared" ref="F59" si="12">(E59-E60)/E60</f>
        <v>-0.14696026807084731</v>
      </c>
      <c r="G59" s="16">
        <f>E59/$E$66</f>
        <v>2.4774774774774775E-2</v>
      </c>
      <c r="H59" s="354">
        <f>E59-E60</f>
        <v>-3.0700000000000003</v>
      </c>
    </row>
    <row r="60" spans="1:8" ht="21.75" thickBot="1" x14ac:dyDescent="0.4">
      <c r="A60" s="79" t="s">
        <v>16</v>
      </c>
      <c r="B60" s="145">
        <v>20.89</v>
      </c>
      <c r="C60" s="145">
        <v>0</v>
      </c>
      <c r="D60" s="145">
        <v>0</v>
      </c>
      <c r="E60" s="145">
        <f>B60+C60+D60</f>
        <v>20.89</v>
      </c>
      <c r="F60" s="46"/>
      <c r="G60" s="37"/>
      <c r="H60" s="379"/>
    </row>
    <row r="61" spans="1:8" ht="21.75" thickBot="1" x14ac:dyDescent="0.4">
      <c r="A61" s="25" t="s">
        <v>37</v>
      </c>
      <c r="B61" s="398">
        <v>0</v>
      </c>
      <c r="C61" s="123">
        <v>18.98</v>
      </c>
      <c r="D61" s="123">
        <v>0</v>
      </c>
      <c r="E61" s="15">
        <f>B61+C61+D61</f>
        <v>18.98</v>
      </c>
      <c r="F61" s="29">
        <f t="shared" ref="F61:F63" si="13">(E61-E62)/E62</f>
        <v>-0.70578204929468291</v>
      </c>
      <c r="G61" s="356">
        <f>E61/$E$66</f>
        <v>2.6387498609720835E-2</v>
      </c>
      <c r="H61" s="371">
        <f>E61-E62</f>
        <v>-45.53</v>
      </c>
    </row>
    <row r="62" spans="1:8" ht="21.75" thickBot="1" x14ac:dyDescent="0.4">
      <c r="A62" s="79" t="s">
        <v>16</v>
      </c>
      <c r="B62" s="145">
        <v>0</v>
      </c>
      <c r="C62" s="145">
        <v>64.510000000000005</v>
      </c>
      <c r="D62" s="145">
        <v>0</v>
      </c>
      <c r="E62" s="145">
        <f>B62+C62+D62</f>
        <v>64.510000000000005</v>
      </c>
      <c r="F62" s="402"/>
      <c r="G62" s="403"/>
      <c r="H62" s="22"/>
    </row>
    <row r="63" spans="1:8" x14ac:dyDescent="0.35">
      <c r="A63" s="155" t="s">
        <v>39</v>
      </c>
      <c r="B63" s="404">
        <f>SUM(B59,B61)</f>
        <v>17.82</v>
      </c>
      <c r="C63" s="404">
        <f>SUM(C59,C61)</f>
        <v>18.98</v>
      </c>
      <c r="D63" s="156">
        <f>SUM(D59,D61)</f>
        <v>0</v>
      </c>
      <c r="E63" s="405">
        <f t="shared" ref="B63:E64" si="14">SUM(E59,E61)</f>
        <v>36.799999999999997</v>
      </c>
      <c r="F63" s="135">
        <f t="shared" si="13"/>
        <v>-0.56908665105386425</v>
      </c>
      <c r="G63" s="134">
        <f>E63/$E$66</f>
        <v>5.1162273384495603E-2</v>
      </c>
      <c r="H63" s="154">
        <f>E63-E64</f>
        <v>-48.600000000000009</v>
      </c>
    </row>
    <row r="64" spans="1:8" x14ac:dyDescent="0.35">
      <c r="A64" s="31" t="s">
        <v>26</v>
      </c>
      <c r="B64" s="406">
        <f t="shared" si="14"/>
        <v>20.89</v>
      </c>
      <c r="C64" s="406">
        <f t="shared" si="14"/>
        <v>64.510000000000005</v>
      </c>
      <c r="D64" s="137">
        <f t="shared" si="14"/>
        <v>0</v>
      </c>
      <c r="E64" s="137">
        <f t="shared" si="14"/>
        <v>85.4</v>
      </c>
      <c r="F64" s="138"/>
      <c r="G64" s="138"/>
      <c r="H64" s="139"/>
    </row>
    <row r="65" spans="1:8" x14ac:dyDescent="0.35">
      <c r="A65" s="140" t="s">
        <v>27</v>
      </c>
      <c r="B65" s="141">
        <f t="shared" ref="B65:D65" si="15">(B63-B64)/B64</f>
        <v>-0.14696026807084731</v>
      </c>
      <c r="C65" s="141">
        <f t="shared" si="15"/>
        <v>-0.70578204929468291</v>
      </c>
      <c r="D65" s="407" t="e">
        <f t="shared" si="15"/>
        <v>#DIV/0!</v>
      </c>
      <c r="E65" s="141">
        <f>(E63-E64)/E64</f>
        <v>-0.56908665105386425</v>
      </c>
      <c r="F65" s="138"/>
      <c r="G65" s="138"/>
      <c r="H65" s="139"/>
    </row>
    <row r="66" spans="1:8" x14ac:dyDescent="0.35">
      <c r="A66" s="18" t="s">
        <v>40</v>
      </c>
      <c r="B66" s="30">
        <f>B55+B63</f>
        <v>214.89000000000001</v>
      </c>
      <c r="C66" s="30">
        <f t="shared" ref="C66:E66" si="16">C55+C63</f>
        <v>47.17</v>
      </c>
      <c r="D66" s="30">
        <f t="shared" si="16"/>
        <v>457.21999999999997</v>
      </c>
      <c r="E66" s="30">
        <f t="shared" si="16"/>
        <v>719.28</v>
      </c>
      <c r="F66" s="159">
        <f>(E66-E67)/E67</f>
        <v>-0.39885166024521329</v>
      </c>
      <c r="G66" s="159">
        <f>E66/$E$66</f>
        <v>1</v>
      </c>
      <c r="H66" s="30">
        <f>E66-E67</f>
        <v>-477.23000000000025</v>
      </c>
    </row>
    <row r="67" spans="1:8" x14ac:dyDescent="0.35">
      <c r="A67" s="31" t="s">
        <v>26</v>
      </c>
      <c r="B67" s="158">
        <f>B64+B56</f>
        <v>590.61999999999989</v>
      </c>
      <c r="C67" s="158">
        <f t="shared" ref="C67:E67" si="17">C64+C56</f>
        <v>99.7</v>
      </c>
      <c r="D67" s="158">
        <f t="shared" si="17"/>
        <v>506.18999999999994</v>
      </c>
      <c r="E67" s="158">
        <f t="shared" si="17"/>
        <v>1196.5100000000002</v>
      </c>
      <c r="F67" s="138"/>
      <c r="G67" s="138"/>
      <c r="H67" s="139"/>
    </row>
    <row r="68" spans="1:8" x14ac:dyDescent="0.35">
      <c r="A68" s="160" t="s">
        <v>27</v>
      </c>
      <c r="B68" s="159">
        <f>(B66-B67)/B67</f>
        <v>-0.63616199925502015</v>
      </c>
      <c r="C68" s="159">
        <f t="shared" ref="C68:E68" si="18">(C66-C67)/C67</f>
        <v>-0.52688064192577733</v>
      </c>
      <c r="D68" s="159">
        <f t="shared" si="18"/>
        <v>-9.6742329955155137E-2</v>
      </c>
      <c r="E68" s="159">
        <f t="shared" si="18"/>
        <v>-0.39885166024521329</v>
      </c>
      <c r="F68" s="159"/>
      <c r="G68" s="159"/>
      <c r="H68" s="30"/>
    </row>
    <row r="69" spans="1:8" x14ac:dyDescent="0.35">
      <c r="A69" s="161" t="s">
        <v>41</v>
      </c>
      <c r="B69" s="159">
        <f>B66/$E$66</f>
        <v>0.29875709042375714</v>
      </c>
      <c r="C69" s="159">
        <f t="shared" ref="C69:E69" si="19">C66/$E$66</f>
        <v>6.5579468357246137E-2</v>
      </c>
      <c r="D69" s="159">
        <f t="shared" si="19"/>
        <v>0.63566344121899676</v>
      </c>
      <c r="E69" s="159">
        <f t="shared" si="19"/>
        <v>1</v>
      </c>
      <c r="F69" s="159"/>
      <c r="G69" s="159"/>
      <c r="H69" s="30"/>
    </row>
    <row r="70" spans="1:8" x14ac:dyDescent="0.35">
      <c r="A70" s="31" t="s">
        <v>42</v>
      </c>
      <c r="B70" s="408">
        <f>B67/$E$67</f>
        <v>0.49361894175560572</v>
      </c>
      <c r="C70" s="408">
        <f t="shared" ref="C70:E70" si="20">C67/$E$67</f>
        <v>8.3325672163207978E-2</v>
      </c>
      <c r="D70" s="408">
        <f t="shared" si="20"/>
        <v>0.42305538608118598</v>
      </c>
      <c r="E70" s="157">
        <f t="shared" si="20"/>
        <v>1</v>
      </c>
      <c r="F70" s="138"/>
      <c r="G70" s="138"/>
      <c r="H70" s="139"/>
    </row>
    <row r="72" spans="1:8" s="410" customFormat="1" ht="24.95" customHeight="1" x14ac:dyDescent="0.25">
      <c r="A72" s="410" t="s">
        <v>43</v>
      </c>
    </row>
    <row r="73" spans="1:8" x14ac:dyDescent="0.35">
      <c r="A73" s="410" t="s">
        <v>76</v>
      </c>
    </row>
    <row r="74" spans="1:8" x14ac:dyDescent="0.35">
      <c r="A74" s="410" t="s">
        <v>79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2185"/>
  <sheetViews>
    <sheetView tabSelected="1" zoomScale="55" zoomScaleNormal="55" workbookViewId="0">
      <selection activeCell="O12" sqref="O12"/>
    </sheetView>
  </sheetViews>
  <sheetFormatPr defaultColWidth="27.7109375" defaultRowHeight="21" x14ac:dyDescent="0.35"/>
  <cols>
    <col min="1" max="1" width="41.42578125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3"/>
    <col min="19" max="197" width="27.7109375" style="57"/>
    <col min="198" max="16384" width="27.7109375" style="2"/>
  </cols>
  <sheetData>
    <row r="1" spans="1:112" x14ac:dyDescent="0.35">
      <c r="A1" s="421" t="s">
        <v>82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12" ht="24.75" customHeight="1" x14ac:dyDescent="0.35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</row>
    <row r="3" spans="1:112" ht="73.5" customHeight="1" x14ac:dyDescent="0.35">
      <c r="A3" s="164" t="s">
        <v>0</v>
      </c>
      <c r="B3" s="165" t="s">
        <v>1</v>
      </c>
      <c r="C3" s="165" t="s">
        <v>2</v>
      </c>
      <c r="D3" s="165" t="s">
        <v>3</v>
      </c>
      <c r="E3" s="165" t="s">
        <v>4</v>
      </c>
      <c r="F3" s="165" t="s">
        <v>5</v>
      </c>
      <c r="G3" s="165" t="s">
        <v>6</v>
      </c>
      <c r="H3" s="165" t="s">
        <v>7</v>
      </c>
      <c r="I3" s="165" t="s">
        <v>8</v>
      </c>
      <c r="J3" s="165" t="s">
        <v>46</v>
      </c>
      <c r="K3" s="165" t="s">
        <v>9</v>
      </c>
      <c r="L3" s="165" t="s">
        <v>10</v>
      </c>
      <c r="M3" s="165" t="s">
        <v>11</v>
      </c>
      <c r="N3" s="165" t="s">
        <v>52</v>
      </c>
      <c r="O3" s="165" t="s">
        <v>12</v>
      </c>
      <c r="P3" s="166" t="s">
        <v>13</v>
      </c>
      <c r="Q3" s="167" t="s">
        <v>14</v>
      </c>
      <c r="R3" s="168" t="s">
        <v>15</v>
      </c>
    </row>
    <row r="4" spans="1:112" ht="21.75" thickBot="1" x14ac:dyDescent="0.4">
      <c r="A4" s="161" t="s">
        <v>60</v>
      </c>
      <c r="B4" s="169"/>
      <c r="C4" s="170"/>
      <c r="D4" s="170"/>
      <c r="E4" s="170"/>
      <c r="F4" s="171"/>
      <c r="G4" s="170"/>
      <c r="H4" s="171"/>
      <c r="I4" s="172"/>
      <c r="J4" s="172"/>
      <c r="K4" s="173"/>
      <c r="L4" s="174"/>
      <c r="M4" s="174"/>
      <c r="N4" s="175"/>
      <c r="O4" s="172"/>
      <c r="P4" s="176"/>
      <c r="Q4" s="177"/>
      <c r="R4" s="178"/>
    </row>
    <row r="5" spans="1:112" s="57" customFormat="1" ht="21.75" thickBot="1" x14ac:dyDescent="0.4">
      <c r="A5" s="13" t="s">
        <v>70</v>
      </c>
      <c r="B5" s="179">
        <v>0</v>
      </c>
      <c r="C5" s="180">
        <v>0</v>
      </c>
      <c r="D5" s="180">
        <v>0</v>
      </c>
      <c r="E5" s="180">
        <v>0</v>
      </c>
      <c r="F5" s="180">
        <v>0</v>
      </c>
      <c r="G5" s="72">
        <v>8.1</v>
      </c>
      <c r="H5" s="181">
        <v>2.52</v>
      </c>
      <c r="I5" s="180">
        <v>5.58</v>
      </c>
      <c r="J5" s="180">
        <v>4.93</v>
      </c>
      <c r="K5" s="179">
        <v>0</v>
      </c>
      <c r="L5" s="179">
        <v>0.04</v>
      </c>
      <c r="M5" s="54">
        <v>0.38</v>
      </c>
      <c r="N5" s="182">
        <v>0</v>
      </c>
      <c r="O5" s="180">
        <f>B5+D5+E5+F5+H5+I5+J5+K5+L5+M5+N5</f>
        <v>13.45</v>
      </c>
      <c r="P5" s="183">
        <f>(O5-O6)/O6</f>
        <v>-0.41137855579868715</v>
      </c>
      <c r="Q5" s="184">
        <f>O5/$O$84</f>
        <v>9.4655850329747207E-4</v>
      </c>
      <c r="R5" s="185">
        <f>O5-O6</f>
        <v>-9.4000000000000021</v>
      </c>
    </row>
    <row r="6" spans="1:112" ht="21.75" thickBot="1" x14ac:dyDescent="0.4">
      <c r="A6" s="19" t="s">
        <v>34</v>
      </c>
      <c r="B6" s="186">
        <v>0</v>
      </c>
      <c r="C6" s="187">
        <v>0</v>
      </c>
      <c r="D6" s="187">
        <v>0</v>
      </c>
      <c r="E6" s="187">
        <v>0</v>
      </c>
      <c r="F6" s="187">
        <v>0</v>
      </c>
      <c r="G6" s="187">
        <v>14.52</v>
      </c>
      <c r="H6" s="187">
        <v>4.75</v>
      </c>
      <c r="I6" s="187">
        <v>9.77</v>
      </c>
      <c r="J6" s="187">
        <v>5.0599999999999996</v>
      </c>
      <c r="K6" s="145">
        <v>0</v>
      </c>
      <c r="L6" s="145">
        <v>3.24</v>
      </c>
      <c r="M6" s="188">
        <v>0.03</v>
      </c>
      <c r="N6" s="145">
        <v>0</v>
      </c>
      <c r="O6" s="189">
        <f>B6+D6+E6+F6+H6+I6+J6+K6+L6+M6+N6</f>
        <v>22.85</v>
      </c>
      <c r="P6" s="190"/>
      <c r="Q6" s="191"/>
      <c r="R6" s="192"/>
    </row>
    <row r="7" spans="1:112" s="57" customFormat="1" ht="21.75" thickBot="1" x14ac:dyDescent="0.4">
      <c r="A7" s="25" t="s">
        <v>19</v>
      </c>
      <c r="B7" s="39">
        <v>335.87</v>
      </c>
      <c r="C7" s="193">
        <v>31.98</v>
      </c>
      <c r="D7" s="83">
        <v>31.93</v>
      </c>
      <c r="E7" s="83">
        <v>0.05</v>
      </c>
      <c r="F7" s="83">
        <v>14.69</v>
      </c>
      <c r="G7" s="83">
        <v>201.06</v>
      </c>
      <c r="H7" s="83">
        <v>86.85</v>
      </c>
      <c r="I7" s="83">
        <v>114.21</v>
      </c>
      <c r="J7" s="83">
        <v>190.49</v>
      </c>
      <c r="K7" s="83">
        <v>2.09</v>
      </c>
      <c r="L7" s="119">
        <v>43.99</v>
      </c>
      <c r="M7" s="83">
        <v>16.13</v>
      </c>
      <c r="N7" s="83">
        <v>40.44</v>
      </c>
      <c r="O7" s="54">
        <f>B7+C7+F7+G7+J7+K7+L7+M7+N7</f>
        <v>876.74</v>
      </c>
      <c r="P7" s="194">
        <f>(O7-O8)/O8</f>
        <v>-0.21096871737643533</v>
      </c>
      <c r="Q7" s="195">
        <f>O7/$O$84</f>
        <v>6.1701539195615294E-2</v>
      </c>
      <c r="R7" s="196">
        <f>O7-O8</f>
        <v>-234.41999999999985</v>
      </c>
      <c r="S7" s="197"/>
    </row>
    <row r="8" spans="1:112" s="205" customFormat="1" ht="21.75" thickBot="1" x14ac:dyDescent="0.4">
      <c r="A8" s="79" t="s">
        <v>16</v>
      </c>
      <c r="B8" s="73">
        <v>194.46</v>
      </c>
      <c r="C8" s="73">
        <v>28.36</v>
      </c>
      <c r="D8" s="73">
        <v>27.29</v>
      </c>
      <c r="E8" s="198">
        <v>1.07</v>
      </c>
      <c r="F8" s="187">
        <v>15.27</v>
      </c>
      <c r="G8" s="187">
        <v>388.33</v>
      </c>
      <c r="H8" s="187">
        <v>167.25</v>
      </c>
      <c r="I8" s="187">
        <v>221.08</v>
      </c>
      <c r="J8" s="187">
        <v>359.72</v>
      </c>
      <c r="K8" s="73">
        <v>1.29</v>
      </c>
      <c r="L8" s="73">
        <v>37.909999999999997</v>
      </c>
      <c r="M8" s="73">
        <v>21.57</v>
      </c>
      <c r="N8" s="199">
        <v>64.25</v>
      </c>
      <c r="O8" s="145">
        <f t="shared" ref="O8:O54" si="0">B8+C8+F8+G8+J8+K8+L8+M8+N8</f>
        <v>1111.1599999999999</v>
      </c>
      <c r="P8" s="200"/>
      <c r="Q8" s="201"/>
      <c r="R8" s="202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4"/>
    </row>
    <row r="9" spans="1:112" s="57" customFormat="1" ht="21.75" thickBot="1" x14ac:dyDescent="0.4">
      <c r="A9" s="25" t="s">
        <v>23</v>
      </c>
      <c r="B9" s="206">
        <v>73.760000000000005</v>
      </c>
      <c r="C9" s="206">
        <v>11.5</v>
      </c>
      <c r="D9" s="206">
        <v>11.5</v>
      </c>
      <c r="E9" s="119">
        <v>0</v>
      </c>
      <c r="F9" s="206">
        <v>3.89</v>
      </c>
      <c r="G9" s="119">
        <v>47.04</v>
      </c>
      <c r="H9" s="206">
        <v>24.72</v>
      </c>
      <c r="I9" s="206">
        <v>22.32</v>
      </c>
      <c r="J9" s="206">
        <v>46.58</v>
      </c>
      <c r="K9" s="119">
        <v>0</v>
      </c>
      <c r="L9" s="206">
        <v>5.26</v>
      </c>
      <c r="M9" s="206">
        <v>3.93</v>
      </c>
      <c r="N9" s="206">
        <v>10.94</v>
      </c>
      <c r="O9" s="54">
        <f t="shared" si="0"/>
        <v>202.89999999999998</v>
      </c>
      <c r="P9" s="207">
        <f>(O9-O10)/O10</f>
        <v>-0.1631609337622702</v>
      </c>
      <c r="Q9" s="208">
        <f>O9/$O$84</f>
        <v>1.4279310060896435E-2</v>
      </c>
      <c r="R9" s="196">
        <f>O9-O10</f>
        <v>-39.560000000000031</v>
      </c>
      <c r="S9" s="197"/>
      <c r="T9" s="209"/>
    </row>
    <row r="10" spans="1:112" s="205" customFormat="1" ht="21.75" thickBot="1" x14ac:dyDescent="0.4">
      <c r="A10" s="79" t="s">
        <v>16</v>
      </c>
      <c r="B10" s="210">
        <v>50.99</v>
      </c>
      <c r="C10" s="210">
        <v>14.9</v>
      </c>
      <c r="D10" s="210">
        <v>14.9</v>
      </c>
      <c r="E10" s="73">
        <v>0</v>
      </c>
      <c r="F10" s="211">
        <v>4.5999999999999996</v>
      </c>
      <c r="G10" s="212">
        <v>110.21</v>
      </c>
      <c r="H10" s="211">
        <v>64.03</v>
      </c>
      <c r="I10" s="198">
        <v>46.18</v>
      </c>
      <c r="J10" s="211">
        <v>44.93</v>
      </c>
      <c r="K10" s="187">
        <v>0</v>
      </c>
      <c r="L10" s="210">
        <v>9.73</v>
      </c>
      <c r="M10" s="210">
        <v>3.3</v>
      </c>
      <c r="N10" s="211">
        <v>3.8</v>
      </c>
      <c r="O10" s="145">
        <f t="shared" si="0"/>
        <v>242.46</v>
      </c>
      <c r="P10" s="200"/>
      <c r="Q10" s="201"/>
      <c r="R10" s="202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4"/>
    </row>
    <row r="11" spans="1:112" s="57" customFormat="1" ht="21.75" thickBot="1" x14ac:dyDescent="0.4">
      <c r="A11" s="25" t="s">
        <v>20</v>
      </c>
      <c r="B11" s="72">
        <v>53.97</v>
      </c>
      <c r="C11" s="213">
        <v>8.69</v>
      </c>
      <c r="D11" s="43">
        <v>8.69</v>
      </c>
      <c r="E11" s="54">
        <v>0</v>
      </c>
      <c r="F11" s="54">
        <v>2.91</v>
      </c>
      <c r="G11" s="214">
        <v>138.11000000000001</v>
      </c>
      <c r="H11" s="54">
        <v>41.58</v>
      </c>
      <c r="I11" s="54">
        <v>96.53</v>
      </c>
      <c r="J11" s="54">
        <v>28.56</v>
      </c>
      <c r="K11" s="54">
        <v>0</v>
      </c>
      <c r="L11" s="43">
        <v>2.36</v>
      </c>
      <c r="M11" s="43">
        <v>5.42</v>
      </c>
      <c r="N11" s="43">
        <v>0.89</v>
      </c>
      <c r="O11" s="54">
        <f t="shared" si="0"/>
        <v>240.91</v>
      </c>
      <c r="P11" s="207">
        <f>(O11-O12)/O12</f>
        <v>-0.33877696656968764</v>
      </c>
      <c r="Q11" s="208">
        <f>O11/$O$84</f>
        <v>1.6954305504044163E-2</v>
      </c>
      <c r="R11" s="196">
        <f>O11-O12</f>
        <v>-123.42999999999998</v>
      </c>
      <c r="S11" s="197"/>
      <c r="T11" s="209"/>
    </row>
    <row r="12" spans="1:112" s="205" customFormat="1" ht="21.75" thickBot="1" x14ac:dyDescent="0.4">
      <c r="A12" s="31" t="s">
        <v>16</v>
      </c>
      <c r="B12" s="199">
        <v>44.07</v>
      </c>
      <c r="C12" s="215">
        <v>10.06</v>
      </c>
      <c r="D12" s="45">
        <v>10.06</v>
      </c>
      <c r="E12" s="45">
        <v>0</v>
      </c>
      <c r="F12" s="45">
        <v>2.4500000000000002</v>
      </c>
      <c r="G12" s="216">
        <v>239.68</v>
      </c>
      <c r="H12" s="45">
        <v>87.16</v>
      </c>
      <c r="I12" s="116">
        <v>152.52000000000001</v>
      </c>
      <c r="J12" s="58">
        <v>39.89</v>
      </c>
      <c r="K12" s="45">
        <v>0</v>
      </c>
      <c r="L12" s="45">
        <v>2</v>
      </c>
      <c r="M12" s="45">
        <v>22.12</v>
      </c>
      <c r="N12" s="116">
        <v>4.07</v>
      </c>
      <c r="O12" s="145">
        <f t="shared" si="0"/>
        <v>364.34</v>
      </c>
      <c r="P12" s="200"/>
      <c r="Q12" s="201"/>
      <c r="R12" s="202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4"/>
    </row>
    <row r="13" spans="1:112" s="57" customFormat="1" ht="21.75" thickBot="1" x14ac:dyDescent="0.4">
      <c r="A13" s="13" t="s">
        <v>80</v>
      </c>
      <c r="B13" s="72">
        <v>-0.1</v>
      </c>
      <c r="C13" s="52">
        <v>0</v>
      </c>
      <c r="D13" s="47">
        <v>0</v>
      </c>
      <c r="E13" s="47">
        <v>0</v>
      </c>
      <c r="F13" s="47">
        <v>0</v>
      </c>
      <c r="G13" s="214">
        <v>0.8</v>
      </c>
      <c r="H13" s="47">
        <v>0.3</v>
      </c>
      <c r="I13" s="217">
        <v>0.5</v>
      </c>
      <c r="J13" s="95">
        <v>-0.26</v>
      </c>
      <c r="K13" s="47">
        <v>0</v>
      </c>
      <c r="L13" s="47">
        <v>0</v>
      </c>
      <c r="M13" s="47">
        <v>-0.01</v>
      </c>
      <c r="N13" s="47">
        <v>0.32</v>
      </c>
      <c r="O13" s="54">
        <f t="shared" si="0"/>
        <v>0.75</v>
      </c>
      <c r="P13" s="218">
        <f>(O13-O14)/O14</f>
        <v>-0.94208494208494209</v>
      </c>
      <c r="Q13" s="208">
        <f>O13/$O$84</f>
        <v>5.2782072674580225E-5</v>
      </c>
      <c r="R13" s="196">
        <f>O13-O14</f>
        <v>-12.200000000000001</v>
      </c>
      <c r="S13" s="197"/>
      <c r="T13" s="209"/>
      <c r="AA13" s="209"/>
    </row>
    <row r="14" spans="1:112" s="205" customFormat="1" ht="21.75" thickBot="1" x14ac:dyDescent="0.4">
      <c r="A14" s="219" t="s">
        <v>16</v>
      </c>
      <c r="B14" s="220">
        <v>0.97</v>
      </c>
      <c r="C14" s="50">
        <v>0</v>
      </c>
      <c r="D14" s="45">
        <v>0</v>
      </c>
      <c r="E14" s="45">
        <v>0</v>
      </c>
      <c r="F14" s="45">
        <v>0</v>
      </c>
      <c r="G14" s="21">
        <v>8.69</v>
      </c>
      <c r="H14" s="45">
        <v>1.97</v>
      </c>
      <c r="I14" s="116">
        <v>6.72</v>
      </c>
      <c r="J14" s="60">
        <v>2.94</v>
      </c>
      <c r="K14" s="45">
        <v>0</v>
      </c>
      <c r="L14" s="45">
        <v>0</v>
      </c>
      <c r="M14" s="45">
        <v>0.21</v>
      </c>
      <c r="N14" s="50">
        <v>0.14000000000000001</v>
      </c>
      <c r="O14" s="35">
        <f t="shared" si="0"/>
        <v>12.950000000000001</v>
      </c>
      <c r="P14" s="200"/>
      <c r="Q14" s="201"/>
      <c r="R14" s="202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4"/>
    </row>
    <row r="15" spans="1:112" s="203" customFormat="1" ht="21.75" thickBot="1" x14ac:dyDescent="0.4">
      <c r="A15" s="25" t="s">
        <v>71</v>
      </c>
      <c r="B15" s="72">
        <v>3.05</v>
      </c>
      <c r="C15" s="53">
        <v>0.12</v>
      </c>
      <c r="D15" s="53">
        <v>0.12</v>
      </c>
      <c r="E15" s="53">
        <v>0</v>
      </c>
      <c r="F15" s="53">
        <v>0</v>
      </c>
      <c r="G15" s="54">
        <v>5.74</v>
      </c>
      <c r="H15" s="53">
        <v>3.76</v>
      </c>
      <c r="I15" s="53">
        <v>1.98</v>
      </c>
      <c r="J15" s="53">
        <v>7.58</v>
      </c>
      <c r="K15" s="53">
        <v>0</v>
      </c>
      <c r="L15" s="53">
        <v>0</v>
      </c>
      <c r="M15" s="53">
        <v>7.0000000000000007E-2</v>
      </c>
      <c r="N15" s="53">
        <v>0.01</v>
      </c>
      <c r="O15" s="54">
        <f t="shared" si="0"/>
        <v>16.570000000000004</v>
      </c>
      <c r="P15" s="218">
        <f>(O15-O16)/O16</f>
        <v>0.63090551181102394</v>
      </c>
      <c r="Q15" s="208">
        <f>O15/$O$84</f>
        <v>1.166131925623726E-3</v>
      </c>
      <c r="R15" s="196">
        <f>O15-O16</f>
        <v>6.4100000000000037</v>
      </c>
    </row>
    <row r="16" spans="1:112" s="203" customFormat="1" ht="21.75" thickBot="1" x14ac:dyDescent="0.4">
      <c r="A16" s="219" t="s">
        <v>16</v>
      </c>
      <c r="B16" s="221">
        <v>0.57999999999999996</v>
      </c>
      <c r="C16" s="116">
        <v>0</v>
      </c>
      <c r="D16" s="116">
        <v>0</v>
      </c>
      <c r="E16" s="50">
        <v>0</v>
      </c>
      <c r="F16" s="222">
        <v>0</v>
      </c>
      <c r="G16" s="188">
        <v>1.19</v>
      </c>
      <c r="H16" s="116">
        <v>0.08</v>
      </c>
      <c r="I16" s="116">
        <v>1.1100000000000001</v>
      </c>
      <c r="J16" s="116">
        <v>8.32</v>
      </c>
      <c r="K16" s="50">
        <v>0</v>
      </c>
      <c r="L16" s="222">
        <v>0</v>
      </c>
      <c r="M16" s="50">
        <v>0.02</v>
      </c>
      <c r="N16" s="222">
        <v>0.05</v>
      </c>
      <c r="O16" s="94">
        <f t="shared" si="0"/>
        <v>10.16</v>
      </c>
      <c r="P16" s="223"/>
      <c r="Q16" s="224"/>
      <c r="R16" s="202"/>
    </row>
    <row r="17" spans="1:112" s="57" customFormat="1" ht="21.75" thickBot="1" x14ac:dyDescent="0.4">
      <c r="A17" s="152" t="s">
        <v>21</v>
      </c>
      <c r="B17" s="72">
        <v>99.2</v>
      </c>
      <c r="C17" s="225">
        <v>7.39</v>
      </c>
      <c r="D17" s="43">
        <v>7.39</v>
      </c>
      <c r="E17" s="43">
        <v>0</v>
      </c>
      <c r="F17" s="43">
        <v>3.21</v>
      </c>
      <c r="G17" s="43">
        <v>56.77</v>
      </c>
      <c r="H17" s="43">
        <v>31.21</v>
      </c>
      <c r="I17" s="226">
        <v>25.56</v>
      </c>
      <c r="J17" s="42">
        <v>36.409999999999997</v>
      </c>
      <c r="K17" s="43">
        <v>0.11</v>
      </c>
      <c r="L17" s="43">
        <v>4.68</v>
      </c>
      <c r="M17" s="43">
        <v>4.1399999999999997</v>
      </c>
      <c r="N17" s="43">
        <v>117.72999999999999</v>
      </c>
      <c r="O17" s="42">
        <f t="shared" si="0"/>
        <v>329.64</v>
      </c>
      <c r="P17" s="227">
        <f>(O17-O18)/O18</f>
        <v>0.31247013855709505</v>
      </c>
      <c r="Q17" s="208">
        <f>O17/$O$84</f>
        <v>2.31987765819315E-2</v>
      </c>
      <c r="R17" s="196">
        <f>O17-O18</f>
        <v>78.47999999999999</v>
      </c>
      <c r="S17" s="197"/>
      <c r="T17" s="209"/>
    </row>
    <row r="18" spans="1:112" s="205" customFormat="1" ht="21.75" thickBot="1" x14ac:dyDescent="0.4">
      <c r="A18" s="31" t="s">
        <v>16</v>
      </c>
      <c r="B18" s="228">
        <v>66.510000000000005</v>
      </c>
      <c r="C18" s="50">
        <v>11.28</v>
      </c>
      <c r="D18" s="45">
        <v>11.28</v>
      </c>
      <c r="E18" s="45">
        <v>0</v>
      </c>
      <c r="F18" s="45">
        <v>5.35</v>
      </c>
      <c r="G18" s="216">
        <v>102.93</v>
      </c>
      <c r="H18" s="45">
        <v>45.79</v>
      </c>
      <c r="I18" s="116">
        <v>57.14</v>
      </c>
      <c r="J18" s="60">
        <v>41.4</v>
      </c>
      <c r="K18" s="45">
        <v>0</v>
      </c>
      <c r="L18" s="45">
        <v>4.42</v>
      </c>
      <c r="M18" s="45">
        <v>4.93</v>
      </c>
      <c r="N18" s="116">
        <v>14.34</v>
      </c>
      <c r="O18" s="145">
        <f t="shared" si="0"/>
        <v>251.16</v>
      </c>
      <c r="P18" s="200"/>
      <c r="Q18" s="201"/>
      <c r="R18" s="202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4"/>
    </row>
    <row r="19" spans="1:112" s="57" customFormat="1" ht="21.75" thickBot="1" x14ac:dyDescent="0.4">
      <c r="A19" s="25" t="s">
        <v>72</v>
      </c>
      <c r="B19" s="229">
        <v>113.37</v>
      </c>
      <c r="C19" s="225">
        <v>0</v>
      </c>
      <c r="D19" s="230">
        <v>0</v>
      </c>
      <c r="E19" s="47">
        <v>0</v>
      </c>
      <c r="F19" s="47">
        <v>0.3</v>
      </c>
      <c r="G19" s="214">
        <v>65.84</v>
      </c>
      <c r="H19" s="47">
        <v>14.6</v>
      </c>
      <c r="I19" s="217">
        <v>51.24</v>
      </c>
      <c r="J19" s="100">
        <v>11.64</v>
      </c>
      <c r="K19" s="47">
        <v>0</v>
      </c>
      <c r="L19" s="47">
        <v>1.96</v>
      </c>
      <c r="M19" s="47">
        <v>0.42</v>
      </c>
      <c r="N19" s="47">
        <v>0.08</v>
      </c>
      <c r="O19" s="54">
        <f t="shared" si="0"/>
        <v>193.60999999999999</v>
      </c>
      <c r="P19" s="218">
        <f>(O19-O20)/O20</f>
        <v>0.35600224121025342</v>
      </c>
      <c r="Q19" s="208">
        <f>O19/$O$84</f>
        <v>1.3625516120700636E-2</v>
      </c>
      <c r="R19" s="196">
        <f>O19-O20</f>
        <v>50.829999999999984</v>
      </c>
      <c r="S19" s="197"/>
      <c r="T19" s="209"/>
    </row>
    <row r="20" spans="1:112" s="205" customFormat="1" ht="21.75" thickBot="1" x14ac:dyDescent="0.4">
      <c r="A20" s="31" t="s">
        <v>16</v>
      </c>
      <c r="B20" s="220">
        <v>26.36</v>
      </c>
      <c r="C20" s="231">
        <v>0</v>
      </c>
      <c r="D20" s="45">
        <v>0</v>
      </c>
      <c r="E20" s="45">
        <v>0</v>
      </c>
      <c r="F20" s="45">
        <v>0</v>
      </c>
      <c r="G20" s="216">
        <v>112.13</v>
      </c>
      <c r="H20" s="45">
        <v>32.29</v>
      </c>
      <c r="I20" s="116">
        <v>79.84</v>
      </c>
      <c r="J20" s="60">
        <v>1.76</v>
      </c>
      <c r="K20" s="45">
        <v>0</v>
      </c>
      <c r="L20" s="45">
        <v>0.89</v>
      </c>
      <c r="M20" s="45">
        <v>0.84</v>
      </c>
      <c r="N20" s="50">
        <v>0.8</v>
      </c>
      <c r="O20" s="82">
        <f t="shared" si="0"/>
        <v>142.78</v>
      </c>
      <c r="P20" s="200"/>
      <c r="Q20" s="201"/>
      <c r="R20" s="202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4"/>
    </row>
    <row r="21" spans="1:112" s="57" customFormat="1" ht="21.75" thickBot="1" x14ac:dyDescent="0.4">
      <c r="A21" s="25" t="s">
        <v>73</v>
      </c>
      <c r="B21" s="232">
        <v>282.76</v>
      </c>
      <c r="C21" s="53">
        <v>26.36</v>
      </c>
      <c r="D21" s="233">
        <v>25.59</v>
      </c>
      <c r="E21" s="70">
        <v>0.77</v>
      </c>
      <c r="F21" s="234">
        <v>18.57</v>
      </c>
      <c r="G21" s="214">
        <v>85.42</v>
      </c>
      <c r="H21" s="235">
        <v>60.09</v>
      </c>
      <c r="I21" s="71">
        <v>25.33</v>
      </c>
      <c r="J21" s="229">
        <v>96.24</v>
      </c>
      <c r="K21" s="72">
        <v>1.77</v>
      </c>
      <c r="L21" s="236">
        <v>48.25</v>
      </c>
      <c r="M21" s="180">
        <v>16.14</v>
      </c>
      <c r="N21" s="180">
        <v>25.72</v>
      </c>
      <c r="O21" s="54">
        <f t="shared" si="0"/>
        <v>601.23</v>
      </c>
      <c r="P21" s="207">
        <f>(O21-O22)/O22</f>
        <v>-0.16435481180852823</v>
      </c>
      <c r="Q21" s="208">
        <f>O21/$O$84</f>
        <v>4.2312220738850492E-2</v>
      </c>
      <c r="R21" s="196">
        <f>O21-O22</f>
        <v>-118.24999999999989</v>
      </c>
      <c r="S21" s="197"/>
      <c r="T21" s="209"/>
    </row>
    <row r="22" spans="1:112" s="205" customFormat="1" ht="21.75" thickBot="1" x14ac:dyDescent="0.4">
      <c r="A22" s="31" t="s">
        <v>16</v>
      </c>
      <c r="B22" s="220">
        <v>199.75</v>
      </c>
      <c r="C22" s="215">
        <v>33.799999999999997</v>
      </c>
      <c r="D22" s="73">
        <v>33.409999999999997</v>
      </c>
      <c r="E22" s="237">
        <v>0.39</v>
      </c>
      <c r="F22" s="73">
        <v>19.27</v>
      </c>
      <c r="G22" s="216">
        <v>238.7</v>
      </c>
      <c r="H22" s="199">
        <v>129.02000000000001</v>
      </c>
      <c r="I22" s="238">
        <v>109.68</v>
      </c>
      <c r="J22" s="239">
        <v>99.46</v>
      </c>
      <c r="K22" s="73">
        <v>2.73</v>
      </c>
      <c r="L22" s="199">
        <v>44.05</v>
      </c>
      <c r="M22" s="187">
        <v>49.31</v>
      </c>
      <c r="N22" s="73">
        <v>32.410000000000004</v>
      </c>
      <c r="O22" s="145">
        <f t="shared" si="0"/>
        <v>719.4799999999999</v>
      </c>
      <c r="P22" s="200"/>
      <c r="Q22" s="201"/>
      <c r="R22" s="202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4"/>
    </row>
    <row r="23" spans="1:112" s="242" customFormat="1" ht="21.75" thickBot="1" x14ac:dyDescent="0.4">
      <c r="A23" s="25" t="s">
        <v>54</v>
      </c>
      <c r="B23" s="43">
        <v>542.63</v>
      </c>
      <c r="C23" s="52">
        <v>81.17</v>
      </c>
      <c r="D23" s="43">
        <v>73.900000000000006</v>
      </c>
      <c r="E23" s="43">
        <v>7.27</v>
      </c>
      <c r="F23" s="240">
        <v>45.03</v>
      </c>
      <c r="G23" s="214">
        <v>269.56</v>
      </c>
      <c r="H23" s="43">
        <v>135.43</v>
      </c>
      <c r="I23" s="226">
        <v>134.13</v>
      </c>
      <c r="J23" s="95">
        <v>324.31</v>
      </c>
      <c r="K23" s="43">
        <v>12.03</v>
      </c>
      <c r="L23" s="43">
        <v>64.78</v>
      </c>
      <c r="M23" s="43">
        <v>21.26</v>
      </c>
      <c r="N23" s="43">
        <v>34.82</v>
      </c>
      <c r="O23" s="54">
        <f t="shared" si="0"/>
        <v>1395.5899999999997</v>
      </c>
      <c r="P23" s="207">
        <f>(O23-O24)/O24</f>
        <v>-8.9842501711938055E-2</v>
      </c>
      <c r="Q23" s="208">
        <f>O23/$O$84</f>
        <v>9.8216177071889871E-2</v>
      </c>
      <c r="R23" s="196">
        <f>O23-O24</f>
        <v>-137.76000000000022</v>
      </c>
      <c r="S23" s="241"/>
      <c r="T23" s="209"/>
    </row>
    <row r="24" spans="1:112" s="205" customFormat="1" ht="21.75" thickBot="1" x14ac:dyDescent="0.4">
      <c r="A24" s="31" t="s">
        <v>16</v>
      </c>
      <c r="B24" s="243">
        <v>385.2</v>
      </c>
      <c r="C24" s="50">
        <v>83.69</v>
      </c>
      <c r="D24" s="45">
        <v>71.7</v>
      </c>
      <c r="E24" s="45">
        <v>11.99</v>
      </c>
      <c r="F24" s="45">
        <v>44.12</v>
      </c>
      <c r="G24" s="216">
        <v>512.12</v>
      </c>
      <c r="H24" s="45">
        <v>278.93</v>
      </c>
      <c r="I24" s="116">
        <v>233.19</v>
      </c>
      <c r="J24" s="58">
        <v>349.12</v>
      </c>
      <c r="K24" s="45">
        <v>11.79</v>
      </c>
      <c r="L24" s="45">
        <v>52.54</v>
      </c>
      <c r="M24" s="45">
        <v>49.86</v>
      </c>
      <c r="N24" s="45">
        <v>44.910000000000004</v>
      </c>
      <c r="O24" s="21">
        <f t="shared" si="0"/>
        <v>1533.35</v>
      </c>
      <c r="P24" s="200"/>
      <c r="Q24" s="201"/>
      <c r="R24" s="202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4"/>
    </row>
    <row r="25" spans="1:112" s="57" customFormat="1" ht="21.75" thickBot="1" x14ac:dyDescent="0.4">
      <c r="A25" s="25" t="s">
        <v>55</v>
      </c>
      <c r="B25" s="47">
        <v>183.05</v>
      </c>
      <c r="C25" s="53">
        <v>12.46</v>
      </c>
      <c r="D25" s="47">
        <v>11.94</v>
      </c>
      <c r="E25" s="47">
        <v>0.52</v>
      </c>
      <c r="F25" s="47">
        <v>6.1</v>
      </c>
      <c r="G25" s="214">
        <v>133.09</v>
      </c>
      <c r="H25" s="47">
        <v>65.7</v>
      </c>
      <c r="I25" s="217">
        <v>67.39</v>
      </c>
      <c r="J25" s="54">
        <v>130.22</v>
      </c>
      <c r="K25" s="47">
        <v>0</v>
      </c>
      <c r="L25" s="47">
        <v>9.36</v>
      </c>
      <c r="M25" s="47">
        <v>10.54</v>
      </c>
      <c r="N25" s="47">
        <v>18.75</v>
      </c>
      <c r="O25" s="54">
        <f t="shared" si="0"/>
        <v>503.57000000000011</v>
      </c>
      <c r="P25" s="207">
        <f>(O25-O26)/O26</f>
        <v>-0.24726827007877533</v>
      </c>
      <c r="Q25" s="208">
        <f>O25/$O$84</f>
        <v>3.543929111565116E-2</v>
      </c>
      <c r="R25" s="196">
        <f>O25-O26</f>
        <v>-165.4199999999999</v>
      </c>
      <c r="S25" s="197"/>
      <c r="T25" s="209"/>
    </row>
    <row r="26" spans="1:112" s="205" customFormat="1" ht="21.75" thickBot="1" x14ac:dyDescent="0.4">
      <c r="A26" s="31" t="s">
        <v>16</v>
      </c>
      <c r="B26" s="243">
        <v>139.66999999999999</v>
      </c>
      <c r="C26" s="50">
        <v>16.329999999999998</v>
      </c>
      <c r="D26" s="45">
        <v>15.68</v>
      </c>
      <c r="E26" s="45">
        <v>0.65</v>
      </c>
      <c r="F26" s="45">
        <v>7.44</v>
      </c>
      <c r="G26" s="216">
        <v>278.17</v>
      </c>
      <c r="H26" s="45">
        <v>142.05000000000001</v>
      </c>
      <c r="I26" s="116">
        <v>136.12</v>
      </c>
      <c r="J26" s="58">
        <v>188.88</v>
      </c>
      <c r="K26" s="45">
        <v>-0.02</v>
      </c>
      <c r="L26" s="45">
        <v>9.27</v>
      </c>
      <c r="M26" s="45">
        <v>7.59</v>
      </c>
      <c r="N26" s="45">
        <v>21.66</v>
      </c>
      <c r="O26" s="21">
        <f t="shared" si="0"/>
        <v>668.99</v>
      </c>
      <c r="P26" s="200"/>
      <c r="Q26" s="201"/>
      <c r="R26" s="202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4"/>
    </row>
    <row r="27" spans="1:112" s="242" customFormat="1" ht="21.75" thickBot="1" x14ac:dyDescent="0.4">
      <c r="A27" s="25" t="s">
        <v>53</v>
      </c>
      <c r="B27" s="230">
        <v>1.23</v>
      </c>
      <c r="C27" s="53">
        <v>0</v>
      </c>
      <c r="D27" s="47">
        <v>0</v>
      </c>
      <c r="E27" s="47">
        <v>0</v>
      </c>
      <c r="F27" s="47">
        <v>0.03</v>
      </c>
      <c r="G27" s="214">
        <v>10.8</v>
      </c>
      <c r="H27" s="47">
        <v>5.77</v>
      </c>
      <c r="I27" s="217">
        <v>5.03</v>
      </c>
      <c r="J27" s="95">
        <v>5.01</v>
      </c>
      <c r="K27" s="47">
        <v>0</v>
      </c>
      <c r="L27" s="47">
        <v>0.02</v>
      </c>
      <c r="M27" s="47">
        <v>1.34</v>
      </c>
      <c r="N27" s="47">
        <v>0.32</v>
      </c>
      <c r="O27" s="54">
        <f t="shared" si="0"/>
        <v>18.75</v>
      </c>
      <c r="P27" s="207">
        <f>(O27-O28)/O28</f>
        <v>-0.20718816067653273</v>
      </c>
      <c r="Q27" s="208">
        <f>O27/$O$84</f>
        <v>1.3195518168645057E-3</v>
      </c>
      <c r="R27" s="196">
        <f>O27-O28</f>
        <v>-4.8999999999999986</v>
      </c>
      <c r="S27" s="241"/>
      <c r="T27" s="209"/>
    </row>
    <row r="28" spans="1:112" s="205" customFormat="1" ht="21.75" thickBot="1" x14ac:dyDescent="0.4">
      <c r="A28" s="31" t="s">
        <v>16</v>
      </c>
      <c r="B28" s="222">
        <v>1.6</v>
      </c>
      <c r="C28" s="50">
        <v>0</v>
      </c>
      <c r="D28" s="45">
        <v>0</v>
      </c>
      <c r="E28" s="45">
        <v>0</v>
      </c>
      <c r="F28" s="45">
        <v>7.0000000000000007E-2</v>
      </c>
      <c r="G28" s="216">
        <v>14.27</v>
      </c>
      <c r="H28" s="45">
        <v>7.45</v>
      </c>
      <c r="I28" s="116">
        <v>6.82</v>
      </c>
      <c r="J28" s="58">
        <v>5.69</v>
      </c>
      <c r="K28" s="45">
        <v>0</v>
      </c>
      <c r="L28" s="45">
        <v>0</v>
      </c>
      <c r="M28" s="45">
        <v>1.52</v>
      </c>
      <c r="N28" s="45">
        <v>0.5</v>
      </c>
      <c r="O28" s="21">
        <f t="shared" si="0"/>
        <v>23.65</v>
      </c>
      <c r="P28" s="200"/>
      <c r="Q28" s="201"/>
      <c r="R28" s="202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4"/>
    </row>
    <row r="29" spans="1:112" s="57" customFormat="1" ht="21.75" thickBot="1" x14ac:dyDescent="0.4">
      <c r="A29" s="25" t="s">
        <v>66</v>
      </c>
      <c r="B29" s="47">
        <v>26.15</v>
      </c>
      <c r="C29" s="53">
        <v>4.1500000000000004</v>
      </c>
      <c r="D29" s="47">
        <v>4.1500000000000004</v>
      </c>
      <c r="E29" s="47">
        <v>0</v>
      </c>
      <c r="F29" s="47">
        <v>2.06</v>
      </c>
      <c r="G29" s="214">
        <v>33.53</v>
      </c>
      <c r="H29" s="47">
        <v>16.600000000000001</v>
      </c>
      <c r="I29" s="217">
        <v>16.93</v>
      </c>
      <c r="J29" s="95">
        <v>48.94</v>
      </c>
      <c r="K29" s="47">
        <v>0</v>
      </c>
      <c r="L29" s="47">
        <v>2.1</v>
      </c>
      <c r="M29" s="47">
        <v>3.48</v>
      </c>
      <c r="N29" s="47">
        <v>12.84</v>
      </c>
      <c r="O29" s="54">
        <f t="shared" si="0"/>
        <v>133.25</v>
      </c>
      <c r="P29" s="207">
        <f>(O29-O30)/O30</f>
        <v>-0.13485261654330613</v>
      </c>
      <c r="Q29" s="208">
        <f>O29/$O$84</f>
        <v>9.377614911850421E-3</v>
      </c>
      <c r="R29" s="196">
        <f>O29-O30</f>
        <v>-20.77000000000001</v>
      </c>
      <c r="S29" s="197"/>
      <c r="T29" s="209"/>
    </row>
    <row r="30" spans="1:112" s="205" customFormat="1" ht="21.75" thickBot="1" x14ac:dyDescent="0.4">
      <c r="A30" s="31" t="s">
        <v>16</v>
      </c>
      <c r="B30" s="244">
        <v>19.309999999999999</v>
      </c>
      <c r="C30" s="243">
        <v>5.45</v>
      </c>
      <c r="D30" s="45">
        <v>5.45</v>
      </c>
      <c r="E30" s="45">
        <v>0</v>
      </c>
      <c r="F30" s="45">
        <v>2.5299999999999998</v>
      </c>
      <c r="G30" s="216">
        <v>66.430000000000007</v>
      </c>
      <c r="H30" s="45">
        <v>39.270000000000003</v>
      </c>
      <c r="I30" s="116">
        <v>27.16</v>
      </c>
      <c r="J30" s="58">
        <v>47.26</v>
      </c>
      <c r="K30" s="45">
        <v>0</v>
      </c>
      <c r="L30" s="45">
        <v>1.4</v>
      </c>
      <c r="M30" s="45">
        <v>2.96</v>
      </c>
      <c r="N30" s="45">
        <v>8.68</v>
      </c>
      <c r="O30" s="21">
        <f t="shared" si="0"/>
        <v>154.02000000000001</v>
      </c>
      <c r="P30" s="200"/>
      <c r="Q30" s="201"/>
      <c r="R30" s="202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4"/>
    </row>
    <row r="31" spans="1:112" s="57" customFormat="1" ht="21.75" thickBot="1" x14ac:dyDescent="0.4">
      <c r="A31" s="25" t="s">
        <v>25</v>
      </c>
      <c r="B31" s="47">
        <v>14.41</v>
      </c>
      <c r="C31" s="52">
        <v>4.0999999999999996</v>
      </c>
      <c r="D31" s="47">
        <v>4.0999999999999996</v>
      </c>
      <c r="E31" s="47">
        <v>0</v>
      </c>
      <c r="F31" s="47">
        <v>0.46</v>
      </c>
      <c r="G31" s="214">
        <v>25.72</v>
      </c>
      <c r="H31" s="47">
        <v>6.67</v>
      </c>
      <c r="I31" s="217">
        <v>19.05</v>
      </c>
      <c r="J31" s="95">
        <v>2.31</v>
      </c>
      <c r="K31" s="47">
        <v>0</v>
      </c>
      <c r="L31" s="47">
        <v>1.67</v>
      </c>
      <c r="M31" s="47">
        <v>0.13</v>
      </c>
      <c r="N31" s="47">
        <v>0.2</v>
      </c>
      <c r="O31" s="54">
        <f t="shared" si="0"/>
        <v>49.000000000000007</v>
      </c>
      <c r="P31" s="207">
        <f>(O31-O32)/O32</f>
        <v>-0.44626511470222624</v>
      </c>
      <c r="Q31" s="208">
        <f>O31/$O$84</f>
        <v>3.4484287480725756E-3</v>
      </c>
      <c r="R31" s="196">
        <f>O31-O32</f>
        <v>-39.49</v>
      </c>
      <c r="S31" s="197"/>
      <c r="T31" s="209"/>
    </row>
    <row r="32" spans="1:112" s="205" customFormat="1" ht="21.75" thickBot="1" x14ac:dyDescent="0.4">
      <c r="A32" s="31" t="s">
        <v>16</v>
      </c>
      <c r="B32" s="243">
        <v>7.49</v>
      </c>
      <c r="C32" s="50">
        <v>2.34</v>
      </c>
      <c r="D32" s="45">
        <v>2.34</v>
      </c>
      <c r="E32" s="45">
        <v>0</v>
      </c>
      <c r="F32" s="45">
        <v>0.35</v>
      </c>
      <c r="G32" s="20">
        <v>71.59</v>
      </c>
      <c r="H32" s="45">
        <v>22.52</v>
      </c>
      <c r="I32" s="116">
        <v>49.07</v>
      </c>
      <c r="J32" s="243">
        <v>4.5599999999999996</v>
      </c>
      <c r="K32" s="45">
        <v>0</v>
      </c>
      <c r="L32" s="45">
        <v>1.32</v>
      </c>
      <c r="M32" s="45">
        <v>0.5</v>
      </c>
      <c r="N32" s="45">
        <v>0.34</v>
      </c>
      <c r="O32" s="21">
        <f t="shared" si="0"/>
        <v>88.490000000000009</v>
      </c>
      <c r="P32" s="200"/>
      <c r="Q32" s="201"/>
      <c r="R32" s="202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4"/>
    </row>
    <row r="33" spans="1:112" s="57" customFormat="1" ht="21.75" thickBot="1" x14ac:dyDescent="0.4">
      <c r="A33" s="25" t="s">
        <v>56</v>
      </c>
      <c r="B33" s="83">
        <v>202.06</v>
      </c>
      <c r="C33" s="119">
        <v>20.87</v>
      </c>
      <c r="D33" s="245">
        <v>10.08</v>
      </c>
      <c r="E33" s="83">
        <v>10.79</v>
      </c>
      <c r="F33" s="245">
        <v>24.71</v>
      </c>
      <c r="G33" s="103">
        <v>201.31</v>
      </c>
      <c r="H33" s="245">
        <v>69.89</v>
      </c>
      <c r="I33" s="245">
        <v>131.41999999999999</v>
      </c>
      <c r="J33" s="245">
        <v>383.18</v>
      </c>
      <c r="K33" s="245">
        <v>8.7899999999999991</v>
      </c>
      <c r="L33" s="245">
        <v>9.06</v>
      </c>
      <c r="M33" s="245">
        <v>11.56</v>
      </c>
      <c r="N33" s="245">
        <v>35.450000000000003</v>
      </c>
      <c r="O33" s="54">
        <f t="shared" si="0"/>
        <v>896.99</v>
      </c>
      <c r="P33" s="207">
        <f>(O33-O34)/O34</f>
        <v>-0.29756926498457298</v>
      </c>
      <c r="Q33" s="208">
        <f>O33/$O$84</f>
        <v>6.3126655157828962E-2</v>
      </c>
      <c r="R33" s="196">
        <f>O33-O34</f>
        <v>-379.99</v>
      </c>
      <c r="S33" s="197"/>
      <c r="T33" s="209"/>
    </row>
    <row r="34" spans="1:112" s="205" customFormat="1" ht="21.75" thickBot="1" x14ac:dyDescent="0.4">
      <c r="A34" s="31" t="s">
        <v>16</v>
      </c>
      <c r="B34" s="33">
        <v>157.19999999999999</v>
      </c>
      <c r="C34" s="34">
        <v>27.99</v>
      </c>
      <c r="D34" s="34">
        <v>21</v>
      </c>
      <c r="E34" s="34">
        <v>6.99</v>
      </c>
      <c r="F34" s="246">
        <v>33.14</v>
      </c>
      <c r="G34" s="247">
        <v>445.66</v>
      </c>
      <c r="H34" s="34">
        <v>162.27000000000001</v>
      </c>
      <c r="I34" s="246">
        <v>283.39</v>
      </c>
      <c r="J34" s="34">
        <v>540.78</v>
      </c>
      <c r="K34" s="86">
        <v>16.38</v>
      </c>
      <c r="L34" s="248">
        <v>9.92</v>
      </c>
      <c r="M34" s="248">
        <v>12.59</v>
      </c>
      <c r="N34" s="248">
        <v>33.32</v>
      </c>
      <c r="O34" s="82">
        <f t="shared" si="0"/>
        <v>1276.98</v>
      </c>
      <c r="P34" s="200"/>
      <c r="Q34" s="201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4"/>
    </row>
    <row r="35" spans="1:112" s="57" customFormat="1" ht="21.75" thickBot="1" x14ac:dyDescent="0.4">
      <c r="A35" s="25" t="s">
        <v>28</v>
      </c>
      <c r="B35" s="54">
        <v>706.37</v>
      </c>
      <c r="C35" s="213">
        <v>74.64</v>
      </c>
      <c r="D35" s="54">
        <v>41.92</v>
      </c>
      <c r="E35" s="54">
        <v>32.72</v>
      </c>
      <c r="F35" s="54">
        <v>45.8</v>
      </c>
      <c r="G35" s="214">
        <v>366.86</v>
      </c>
      <c r="H35" s="43">
        <v>122.28</v>
      </c>
      <c r="I35" s="54">
        <v>244.58</v>
      </c>
      <c r="J35" s="95">
        <v>1658.22</v>
      </c>
      <c r="K35" s="54">
        <v>21.92</v>
      </c>
      <c r="L35" s="54">
        <v>34.33</v>
      </c>
      <c r="M35" s="54">
        <v>52.32</v>
      </c>
      <c r="N35" s="54">
        <v>200.83</v>
      </c>
      <c r="O35" s="54">
        <f t="shared" si="0"/>
        <v>3161.2900000000004</v>
      </c>
      <c r="P35" s="207">
        <f>(O35-O36)/O36</f>
        <v>7.0738101367004716E-2</v>
      </c>
      <c r="Q35" s="208">
        <f>O35/$O$84</f>
        <v>0.22247925136723168</v>
      </c>
      <c r="R35" s="196">
        <f>O35-O36</f>
        <v>208.84999999999945</v>
      </c>
      <c r="S35" s="197"/>
      <c r="T35" s="209"/>
    </row>
    <row r="36" spans="1:112" s="205" customFormat="1" ht="21.75" thickBot="1" x14ac:dyDescent="0.4">
      <c r="A36" s="31" t="s">
        <v>16</v>
      </c>
      <c r="B36" s="243">
        <v>496.94</v>
      </c>
      <c r="C36" s="50">
        <v>100.73</v>
      </c>
      <c r="D36" s="45">
        <v>69.56</v>
      </c>
      <c r="E36" s="45">
        <v>31.17</v>
      </c>
      <c r="F36" s="45">
        <v>40.520000000000003</v>
      </c>
      <c r="G36" s="216">
        <v>684.1</v>
      </c>
      <c r="H36" s="45">
        <v>242.5</v>
      </c>
      <c r="I36" s="116">
        <v>441.6</v>
      </c>
      <c r="J36" s="58">
        <v>1285.68</v>
      </c>
      <c r="K36" s="45">
        <v>34.549999999999997</v>
      </c>
      <c r="L36" s="45">
        <v>47.03</v>
      </c>
      <c r="M36" s="45">
        <v>63.05</v>
      </c>
      <c r="N36" s="45">
        <v>199.84</v>
      </c>
      <c r="O36" s="21">
        <f t="shared" si="0"/>
        <v>2952.440000000001</v>
      </c>
      <c r="P36" s="200"/>
      <c r="Q36" s="201"/>
      <c r="R36" s="202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03"/>
      <c r="CZ36" s="203"/>
      <c r="DA36" s="203"/>
      <c r="DB36" s="203"/>
      <c r="DC36" s="203"/>
      <c r="DD36" s="203"/>
      <c r="DE36" s="203"/>
      <c r="DF36" s="203"/>
      <c r="DG36" s="203"/>
      <c r="DH36" s="204"/>
    </row>
    <row r="37" spans="1:112" s="57" customFormat="1" ht="21.75" thickBot="1" x14ac:dyDescent="0.4">
      <c r="A37" s="25" t="s">
        <v>30</v>
      </c>
      <c r="B37" s="47">
        <v>352.38</v>
      </c>
      <c r="C37" s="225">
        <v>35.479999999999997</v>
      </c>
      <c r="D37" s="47">
        <v>23.95</v>
      </c>
      <c r="E37" s="47">
        <v>11.53</v>
      </c>
      <c r="F37" s="47">
        <v>22.14</v>
      </c>
      <c r="G37" s="214">
        <v>145.97</v>
      </c>
      <c r="H37" s="47">
        <v>43.87</v>
      </c>
      <c r="I37" s="217">
        <v>102.1</v>
      </c>
      <c r="J37" s="54">
        <v>448.77</v>
      </c>
      <c r="K37" s="47">
        <v>21.31</v>
      </c>
      <c r="L37" s="47">
        <v>7.77</v>
      </c>
      <c r="M37" s="47">
        <v>20.72</v>
      </c>
      <c r="N37" s="47">
        <v>56.84</v>
      </c>
      <c r="O37" s="54">
        <f t="shared" si="0"/>
        <v>1111.3799999999999</v>
      </c>
      <c r="P37" s="207">
        <f>(O37-O38)/O38</f>
        <v>-0.16916107232032071</v>
      </c>
      <c r="Q37" s="208">
        <f>O37/$O$84</f>
        <v>7.8214586572099953E-2</v>
      </c>
      <c r="R37" s="196">
        <f>O37-O38</f>
        <v>-226.2800000000002</v>
      </c>
      <c r="S37" s="197"/>
      <c r="T37" s="209"/>
    </row>
    <row r="38" spans="1:112" s="205" customFormat="1" ht="21.75" thickBot="1" x14ac:dyDescent="0.4">
      <c r="A38" s="31" t="s">
        <v>16</v>
      </c>
      <c r="B38" s="243">
        <v>223.61</v>
      </c>
      <c r="C38" s="50">
        <v>41.33</v>
      </c>
      <c r="D38" s="45">
        <v>28.11</v>
      </c>
      <c r="E38" s="45">
        <v>13.22</v>
      </c>
      <c r="F38" s="45">
        <v>21.91</v>
      </c>
      <c r="G38" s="216">
        <v>320.81</v>
      </c>
      <c r="H38" s="45">
        <v>102.95</v>
      </c>
      <c r="I38" s="116">
        <v>217.86</v>
      </c>
      <c r="J38" s="249">
        <v>381.98</v>
      </c>
      <c r="K38" s="45">
        <v>11.03</v>
      </c>
      <c r="L38" s="45">
        <v>10.87</v>
      </c>
      <c r="M38" s="45">
        <v>14.29</v>
      </c>
      <c r="N38" s="45">
        <v>311.83</v>
      </c>
      <c r="O38" s="21">
        <f t="shared" si="0"/>
        <v>1337.66</v>
      </c>
      <c r="P38" s="200"/>
      <c r="Q38" s="201"/>
      <c r="R38" s="202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  <c r="DG38" s="203"/>
      <c r="DH38" s="204"/>
    </row>
    <row r="39" spans="1:112" s="57" customFormat="1" ht="21.75" thickBot="1" x14ac:dyDescent="0.4">
      <c r="A39" s="25" t="s">
        <v>57</v>
      </c>
      <c r="B39" s="47">
        <v>1.26</v>
      </c>
      <c r="C39" s="225">
        <v>0</v>
      </c>
      <c r="D39" s="47">
        <v>0</v>
      </c>
      <c r="E39" s="47">
        <v>0</v>
      </c>
      <c r="F39" s="47">
        <v>0</v>
      </c>
      <c r="G39" s="214">
        <v>3.71</v>
      </c>
      <c r="H39" s="47">
        <v>2.17</v>
      </c>
      <c r="I39" s="217">
        <v>1.54</v>
      </c>
      <c r="J39" s="95">
        <v>0.08</v>
      </c>
      <c r="K39" s="47">
        <v>0</v>
      </c>
      <c r="L39" s="47">
        <v>6.6</v>
      </c>
      <c r="M39" s="47">
        <v>0</v>
      </c>
      <c r="N39" s="47">
        <v>0.24</v>
      </c>
      <c r="O39" s="54">
        <f t="shared" si="0"/>
        <v>11.889999999999999</v>
      </c>
      <c r="P39" s="250">
        <f>(O39-O40)/O40</f>
        <v>0.46790123456790117</v>
      </c>
      <c r="Q39" s="208">
        <f>O39/$O$84</f>
        <v>8.3677179213434514E-4</v>
      </c>
      <c r="R39" s="196">
        <f>O39-O40</f>
        <v>3.7899999999999991</v>
      </c>
      <c r="S39" s="197"/>
      <c r="T39" s="209"/>
    </row>
    <row r="40" spans="1:112" s="205" customFormat="1" ht="21.75" thickBot="1" x14ac:dyDescent="0.4">
      <c r="A40" s="31" t="s">
        <v>16</v>
      </c>
      <c r="B40" s="222">
        <v>0.52</v>
      </c>
      <c r="C40" s="50">
        <v>-0.01</v>
      </c>
      <c r="D40" s="45">
        <v>-0.01</v>
      </c>
      <c r="E40" s="45">
        <v>0</v>
      </c>
      <c r="F40" s="45">
        <v>0.05</v>
      </c>
      <c r="G40" s="216">
        <v>1.89</v>
      </c>
      <c r="H40" s="45">
        <v>0.01</v>
      </c>
      <c r="I40" s="116">
        <v>1.88</v>
      </c>
      <c r="J40" s="60">
        <v>0.02</v>
      </c>
      <c r="K40" s="45">
        <v>0</v>
      </c>
      <c r="L40" s="45">
        <v>5.01</v>
      </c>
      <c r="M40" s="45">
        <v>0</v>
      </c>
      <c r="N40" s="45">
        <v>0.62</v>
      </c>
      <c r="O40" s="21">
        <f t="shared" si="0"/>
        <v>8.1</v>
      </c>
      <c r="P40" s="200"/>
      <c r="Q40" s="201"/>
      <c r="R40" s="202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203"/>
      <c r="DG40" s="203"/>
      <c r="DH40" s="204"/>
    </row>
    <row r="41" spans="1:112" s="57" customFormat="1" ht="21.75" thickBot="1" x14ac:dyDescent="0.4">
      <c r="A41" s="25" t="s">
        <v>18</v>
      </c>
      <c r="B41" s="251">
        <v>291.64999999999998</v>
      </c>
      <c r="C41" s="225">
        <v>31.06</v>
      </c>
      <c r="D41" s="47">
        <v>29.72</v>
      </c>
      <c r="E41" s="47">
        <v>1.34</v>
      </c>
      <c r="F41" s="47">
        <v>15.11</v>
      </c>
      <c r="G41" s="214">
        <v>151.35</v>
      </c>
      <c r="H41" s="47">
        <v>41.14</v>
      </c>
      <c r="I41" s="217">
        <v>110.21</v>
      </c>
      <c r="J41" s="100">
        <v>172.02</v>
      </c>
      <c r="K41" s="47">
        <v>8.02</v>
      </c>
      <c r="L41" s="47">
        <v>7.07</v>
      </c>
      <c r="M41" s="47">
        <v>6.43</v>
      </c>
      <c r="N41" s="47">
        <v>42.71</v>
      </c>
      <c r="O41" s="54">
        <f t="shared" si="0"/>
        <v>725.42</v>
      </c>
      <c r="P41" s="252">
        <f>(O41-O42)/O42</f>
        <v>-8.8416396491492646E-2</v>
      </c>
      <c r="Q41" s="253">
        <f>O41/$O$84</f>
        <v>5.1052228212791984E-2</v>
      </c>
      <c r="R41" s="56">
        <f>O41-O42</f>
        <v>-70.360000000000014</v>
      </c>
      <c r="S41" s="197"/>
    </row>
    <row r="42" spans="1:112" s="205" customFormat="1" ht="21.75" thickBot="1" x14ac:dyDescent="0.4">
      <c r="A42" s="31" t="s">
        <v>16</v>
      </c>
      <c r="B42" s="243">
        <v>205.1</v>
      </c>
      <c r="C42" s="50">
        <v>43.96</v>
      </c>
      <c r="D42" s="45">
        <v>40.090000000000003</v>
      </c>
      <c r="E42" s="45">
        <v>3.87</v>
      </c>
      <c r="F42" s="45">
        <v>17.3</v>
      </c>
      <c r="G42" s="216">
        <v>279.11</v>
      </c>
      <c r="H42" s="45">
        <v>124.58</v>
      </c>
      <c r="I42" s="50">
        <v>154.53</v>
      </c>
      <c r="J42" s="50">
        <v>222.04</v>
      </c>
      <c r="K42" s="254">
        <v>2.5</v>
      </c>
      <c r="L42" s="45">
        <v>8.52</v>
      </c>
      <c r="M42" s="45">
        <v>9.93</v>
      </c>
      <c r="N42" s="45">
        <v>7.32</v>
      </c>
      <c r="O42" s="21">
        <f t="shared" si="0"/>
        <v>795.78</v>
      </c>
      <c r="P42" s="200"/>
      <c r="Q42" s="201"/>
      <c r="R42" s="202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  <c r="CU42" s="203"/>
      <c r="CV42" s="203"/>
      <c r="CW42" s="203"/>
      <c r="CX42" s="203"/>
      <c r="CY42" s="203"/>
      <c r="CZ42" s="203"/>
      <c r="DA42" s="203"/>
      <c r="DB42" s="203"/>
      <c r="DC42" s="203"/>
      <c r="DD42" s="203"/>
      <c r="DE42" s="203"/>
      <c r="DF42" s="203"/>
      <c r="DG42" s="203"/>
      <c r="DH42" s="204"/>
    </row>
    <row r="43" spans="1:112" s="261" customFormat="1" ht="21.75" thickBot="1" x14ac:dyDescent="0.4">
      <c r="A43" s="25" t="s">
        <v>65</v>
      </c>
      <c r="B43" s="53">
        <v>66.680000000000007</v>
      </c>
      <c r="C43" s="255">
        <v>5.23</v>
      </c>
      <c r="D43" s="256">
        <v>5.23</v>
      </c>
      <c r="E43" s="256">
        <v>0</v>
      </c>
      <c r="F43" s="256">
        <v>4.04</v>
      </c>
      <c r="G43" s="214">
        <v>85.02</v>
      </c>
      <c r="H43" s="256">
        <v>50</v>
      </c>
      <c r="I43" s="257">
        <v>35.020000000000003</v>
      </c>
      <c r="J43" s="53">
        <v>36.36</v>
      </c>
      <c r="K43" s="256">
        <v>0</v>
      </c>
      <c r="L43" s="256">
        <v>1.29</v>
      </c>
      <c r="M43" s="256">
        <v>9.52</v>
      </c>
      <c r="N43" s="256">
        <v>1.62</v>
      </c>
      <c r="O43" s="54">
        <f t="shared" si="0"/>
        <v>209.76000000000005</v>
      </c>
      <c r="P43" s="258">
        <f>(O43-O44)/O44</f>
        <v>-0.25632844075728539</v>
      </c>
      <c r="Q43" s="259">
        <f>O43/$O$84</f>
        <v>1.4762090085626602E-2</v>
      </c>
      <c r="R43" s="260">
        <f>O43-O44</f>
        <v>-72.299999999999898</v>
      </c>
    </row>
    <row r="44" spans="1:112" s="203" customFormat="1" ht="21.75" thickBot="1" x14ac:dyDescent="0.4">
      <c r="A44" s="31" t="s">
        <v>16</v>
      </c>
      <c r="B44" s="262">
        <v>66.42</v>
      </c>
      <c r="C44" s="50">
        <v>5.78</v>
      </c>
      <c r="D44" s="263">
        <v>5.78</v>
      </c>
      <c r="E44" s="116">
        <v>0</v>
      </c>
      <c r="F44" s="116">
        <v>10.050000000000001</v>
      </c>
      <c r="G44" s="145">
        <v>146.88999999999999</v>
      </c>
      <c r="H44" s="263">
        <v>89.85</v>
      </c>
      <c r="I44" s="116">
        <v>57.04</v>
      </c>
      <c r="J44" s="116">
        <v>43.14</v>
      </c>
      <c r="K44" s="116">
        <v>0</v>
      </c>
      <c r="L44" s="116">
        <v>1.71</v>
      </c>
      <c r="M44" s="116">
        <v>5.79</v>
      </c>
      <c r="N44" s="45">
        <v>2.2799999999999998</v>
      </c>
      <c r="O44" s="21">
        <f t="shared" si="0"/>
        <v>282.05999999999995</v>
      </c>
      <c r="P44" s="264"/>
      <c r="Q44" s="265"/>
      <c r="R44" s="202"/>
    </row>
    <row r="45" spans="1:112" s="261" customFormat="1" ht="21.75" thickBot="1" x14ac:dyDescent="0.4">
      <c r="A45" s="25" t="s">
        <v>24</v>
      </c>
      <c r="B45" s="266">
        <v>132.96</v>
      </c>
      <c r="C45" s="53">
        <v>4.55</v>
      </c>
      <c r="D45" s="256">
        <v>4.55</v>
      </c>
      <c r="E45" s="256">
        <v>0</v>
      </c>
      <c r="F45" s="256">
        <v>3.1</v>
      </c>
      <c r="G45" s="214">
        <v>34.049999999999997</v>
      </c>
      <c r="H45" s="256">
        <v>24.59</v>
      </c>
      <c r="I45" s="257">
        <v>9.4600000000000009</v>
      </c>
      <c r="J45" s="52">
        <v>71.13</v>
      </c>
      <c r="K45" s="256">
        <v>0</v>
      </c>
      <c r="L45" s="256">
        <v>2.77</v>
      </c>
      <c r="M45" s="256">
        <v>28.46</v>
      </c>
      <c r="N45" s="256">
        <v>10.27</v>
      </c>
      <c r="O45" s="54">
        <f t="shared" si="0"/>
        <v>287.29000000000002</v>
      </c>
      <c r="P45" s="258">
        <f>(O45-O46)/O46</f>
        <v>-0.5081829698359982</v>
      </c>
      <c r="Q45" s="259">
        <f>O45/$O$84</f>
        <v>2.0218348878240207E-2</v>
      </c>
      <c r="R45" s="260">
        <f>O45-O46</f>
        <v>-296.84999999999997</v>
      </c>
    </row>
    <row r="46" spans="1:112" s="203" customFormat="1" ht="21.75" thickBot="1" x14ac:dyDescent="0.4">
      <c r="A46" s="31" t="s">
        <v>16</v>
      </c>
      <c r="B46" s="262">
        <v>113.82</v>
      </c>
      <c r="C46" s="116">
        <v>4.75</v>
      </c>
      <c r="D46" s="116">
        <v>4.75</v>
      </c>
      <c r="E46" s="50">
        <v>0</v>
      </c>
      <c r="F46" s="263">
        <v>3.27</v>
      </c>
      <c r="G46" s="188">
        <v>69.239999999999995</v>
      </c>
      <c r="H46" s="116">
        <v>45.31</v>
      </c>
      <c r="I46" s="50">
        <v>23.93</v>
      </c>
      <c r="J46" s="267">
        <v>66.48</v>
      </c>
      <c r="K46" s="116">
        <v>0</v>
      </c>
      <c r="L46" s="50">
        <v>1.45</v>
      </c>
      <c r="M46" s="263">
        <v>28.11</v>
      </c>
      <c r="N46" s="45">
        <v>297.02</v>
      </c>
      <c r="O46" s="21">
        <f t="shared" si="0"/>
        <v>584.14</v>
      </c>
      <c r="P46" s="268"/>
      <c r="Q46" s="269"/>
      <c r="R46" s="270"/>
    </row>
    <row r="47" spans="1:112" s="261" customFormat="1" ht="21.75" thickBot="1" x14ac:dyDescent="0.4">
      <c r="A47" s="25" t="s">
        <v>59</v>
      </c>
      <c r="B47" s="266">
        <v>1.51</v>
      </c>
      <c r="C47" s="53">
        <v>0.02</v>
      </c>
      <c r="D47" s="256">
        <v>0.02</v>
      </c>
      <c r="E47" s="256">
        <v>0</v>
      </c>
      <c r="F47" s="256">
        <v>0.46</v>
      </c>
      <c r="G47" s="214">
        <v>114.37</v>
      </c>
      <c r="H47" s="256">
        <v>26.61</v>
      </c>
      <c r="I47" s="257">
        <v>87.76</v>
      </c>
      <c r="J47" s="53">
        <v>7.0000000000000007E-2</v>
      </c>
      <c r="K47" s="256">
        <v>0</v>
      </c>
      <c r="L47" s="256">
        <v>0.41</v>
      </c>
      <c r="M47" s="256">
        <v>0.69</v>
      </c>
      <c r="N47" s="256">
        <v>1.08</v>
      </c>
      <c r="O47" s="54">
        <f t="shared" si="0"/>
        <v>118.60999999999999</v>
      </c>
      <c r="P47" s="271">
        <f>(O47-O48)/O48</f>
        <v>-0.25294451092775727</v>
      </c>
      <c r="Q47" s="259">
        <f>O47/$O$84</f>
        <v>8.3473088532426132E-3</v>
      </c>
      <c r="R47" s="260">
        <f>O47-O48</f>
        <v>-40.160000000000025</v>
      </c>
    </row>
    <row r="48" spans="1:112" s="203" customFormat="1" ht="21.75" thickBot="1" x14ac:dyDescent="0.4">
      <c r="A48" s="31" t="s">
        <v>16</v>
      </c>
      <c r="B48" s="262">
        <v>2.77</v>
      </c>
      <c r="C48" s="50">
        <v>0.11</v>
      </c>
      <c r="D48" s="263">
        <v>0.11</v>
      </c>
      <c r="E48" s="116">
        <v>0</v>
      </c>
      <c r="F48" s="50">
        <v>1.47</v>
      </c>
      <c r="G48" s="145">
        <v>152.47</v>
      </c>
      <c r="H48" s="50">
        <v>39.78</v>
      </c>
      <c r="I48" s="263">
        <v>112.69</v>
      </c>
      <c r="J48" s="116">
        <v>0.03</v>
      </c>
      <c r="K48" s="116">
        <v>0</v>
      </c>
      <c r="L48" s="50">
        <v>0.46</v>
      </c>
      <c r="M48" s="263">
        <v>0.84</v>
      </c>
      <c r="N48" s="45">
        <v>0.62</v>
      </c>
      <c r="O48" s="21">
        <f t="shared" si="0"/>
        <v>158.77000000000001</v>
      </c>
      <c r="P48" s="268"/>
      <c r="Q48" s="269"/>
      <c r="R48" s="270"/>
    </row>
    <row r="49" spans="1:197" s="261" customFormat="1" ht="21.75" thickBot="1" x14ac:dyDescent="0.4">
      <c r="A49" s="25" t="s">
        <v>17</v>
      </c>
      <c r="B49" s="266">
        <v>258.29000000000002</v>
      </c>
      <c r="C49" s="53">
        <v>41.07</v>
      </c>
      <c r="D49" s="256">
        <v>41.07</v>
      </c>
      <c r="E49" s="256">
        <v>0</v>
      </c>
      <c r="F49" s="256">
        <v>4.5999999999999996</v>
      </c>
      <c r="G49" s="214">
        <v>180.52</v>
      </c>
      <c r="H49" s="256">
        <v>90.83</v>
      </c>
      <c r="I49" s="257">
        <v>89.69</v>
      </c>
      <c r="J49" s="52">
        <v>47.72</v>
      </c>
      <c r="K49" s="256">
        <v>0</v>
      </c>
      <c r="L49" s="256">
        <v>57.06</v>
      </c>
      <c r="M49" s="256">
        <v>19.38</v>
      </c>
      <c r="N49" s="256">
        <v>14.1</v>
      </c>
      <c r="O49" s="54">
        <f t="shared" si="0"/>
        <v>622.74</v>
      </c>
      <c r="P49" s="258">
        <f>(O49-O50)/O50</f>
        <v>-0.10611910947794502</v>
      </c>
      <c r="Q49" s="259">
        <f>O49/$O$84</f>
        <v>4.3826010583157458E-2</v>
      </c>
      <c r="R49" s="260">
        <f>O49-O50</f>
        <v>-73.92999999999995</v>
      </c>
    </row>
    <row r="50" spans="1:197" s="203" customFormat="1" ht="21.75" thickBot="1" x14ac:dyDescent="0.4">
      <c r="A50" s="31" t="s">
        <v>16</v>
      </c>
      <c r="B50" s="262">
        <v>190.48</v>
      </c>
      <c r="C50" s="50">
        <v>47.84</v>
      </c>
      <c r="D50" s="263">
        <v>47.84</v>
      </c>
      <c r="E50" s="50">
        <v>0</v>
      </c>
      <c r="F50" s="263">
        <v>4.78</v>
      </c>
      <c r="G50" s="145">
        <v>300.27</v>
      </c>
      <c r="H50" s="231">
        <v>141.24</v>
      </c>
      <c r="I50" s="231">
        <v>159.03</v>
      </c>
      <c r="J50" s="231">
        <v>75.45</v>
      </c>
      <c r="K50" s="263">
        <v>0</v>
      </c>
      <c r="L50" s="50">
        <v>52.79</v>
      </c>
      <c r="M50" s="50">
        <v>14.14</v>
      </c>
      <c r="N50" s="45">
        <v>10.92</v>
      </c>
      <c r="O50" s="21">
        <f t="shared" si="0"/>
        <v>696.67</v>
      </c>
      <c r="P50" s="268"/>
      <c r="Q50" s="269"/>
      <c r="R50" s="270"/>
    </row>
    <row r="51" spans="1:197" s="261" customFormat="1" ht="21.75" thickBot="1" x14ac:dyDescent="0.4">
      <c r="A51" s="25" t="s">
        <v>29</v>
      </c>
      <c r="B51" s="26">
        <v>225.51</v>
      </c>
      <c r="C51" s="26">
        <v>31.03</v>
      </c>
      <c r="D51" s="26">
        <v>25.7</v>
      </c>
      <c r="E51" s="26">
        <v>5.33</v>
      </c>
      <c r="F51" s="26">
        <v>40.5</v>
      </c>
      <c r="G51" s="26">
        <v>229.55</v>
      </c>
      <c r="H51" s="26">
        <v>66.62</v>
      </c>
      <c r="I51" s="26">
        <v>162.93</v>
      </c>
      <c r="J51" s="26">
        <v>710.35</v>
      </c>
      <c r="K51" s="26">
        <v>0.47</v>
      </c>
      <c r="L51" s="26">
        <v>11.65</v>
      </c>
      <c r="M51" s="26">
        <v>87.65</v>
      </c>
      <c r="N51" s="272">
        <v>52.56</v>
      </c>
      <c r="O51" s="54">
        <f t="shared" si="0"/>
        <v>1389.2700000000002</v>
      </c>
      <c r="P51" s="258">
        <f>(O51-O52)/O52</f>
        <v>1.6005190872717312E-3</v>
      </c>
      <c r="Q51" s="259">
        <f>O51/$O$84</f>
        <v>9.7771400139485445E-2</v>
      </c>
      <c r="R51" s="260">
        <f>O51-O52</f>
        <v>2.2200000000002547</v>
      </c>
    </row>
    <row r="52" spans="1:197" s="203" customFormat="1" ht="21.75" thickBot="1" x14ac:dyDescent="0.4">
      <c r="A52" s="79" t="s">
        <v>16</v>
      </c>
      <c r="B52" s="210">
        <v>207.6</v>
      </c>
      <c r="C52" s="210">
        <v>35.44</v>
      </c>
      <c r="D52" s="211">
        <v>31.22</v>
      </c>
      <c r="E52" s="211">
        <v>4.22</v>
      </c>
      <c r="F52" s="211">
        <v>36.89</v>
      </c>
      <c r="G52" s="212">
        <v>536.94000000000005</v>
      </c>
      <c r="H52" s="210">
        <v>143.34</v>
      </c>
      <c r="I52" s="187">
        <v>393.6</v>
      </c>
      <c r="J52" s="211">
        <v>441.29</v>
      </c>
      <c r="K52" s="73">
        <v>0.87</v>
      </c>
      <c r="L52" s="211">
        <v>14.77</v>
      </c>
      <c r="M52" s="211">
        <v>67.34</v>
      </c>
      <c r="N52" s="273">
        <v>45.91</v>
      </c>
      <c r="O52" s="82">
        <f t="shared" si="0"/>
        <v>1387.05</v>
      </c>
      <c r="P52" s="268"/>
      <c r="Q52" s="269"/>
      <c r="R52" s="270"/>
    </row>
    <row r="53" spans="1:197" s="261" customFormat="1" ht="21.75" thickBot="1" x14ac:dyDescent="0.4">
      <c r="A53" s="25" t="s">
        <v>22</v>
      </c>
      <c r="B53" s="266">
        <v>60.46</v>
      </c>
      <c r="C53" s="274">
        <v>4.79</v>
      </c>
      <c r="D53" s="256">
        <v>2.79</v>
      </c>
      <c r="E53" s="256">
        <v>2</v>
      </c>
      <c r="F53" s="256">
        <v>0.85</v>
      </c>
      <c r="G53" s="43">
        <v>27.49</v>
      </c>
      <c r="H53" s="256">
        <v>13.44</v>
      </c>
      <c r="I53" s="257">
        <v>14.05</v>
      </c>
      <c r="J53" s="275">
        <v>48.5</v>
      </c>
      <c r="K53" s="256">
        <v>0</v>
      </c>
      <c r="L53" s="256">
        <v>1.21</v>
      </c>
      <c r="M53" s="256">
        <v>23.54</v>
      </c>
      <c r="N53" s="256">
        <v>3.72</v>
      </c>
      <c r="O53" s="54">
        <f t="shared" si="0"/>
        <v>170.55999999999997</v>
      </c>
      <c r="P53" s="258">
        <f>(O53-O54)/O54</f>
        <v>0.14400697565229037</v>
      </c>
      <c r="Q53" s="259">
        <f>O53/$O$84</f>
        <v>1.2003347087168536E-2</v>
      </c>
      <c r="R53" s="260">
        <f>O53-O54</f>
        <v>21.46999999999997</v>
      </c>
    </row>
    <row r="54" spans="1:197" s="203" customFormat="1" ht="21.75" thickBot="1" x14ac:dyDescent="0.4">
      <c r="A54" s="31" t="s">
        <v>16</v>
      </c>
      <c r="B54" s="243">
        <v>56.24</v>
      </c>
      <c r="C54" s="50">
        <v>2.77</v>
      </c>
      <c r="D54" s="263">
        <v>2.76</v>
      </c>
      <c r="E54" s="116">
        <v>0.01</v>
      </c>
      <c r="F54" s="50">
        <v>1.05</v>
      </c>
      <c r="G54" s="151">
        <v>44.71</v>
      </c>
      <c r="H54" s="116">
        <v>23.76</v>
      </c>
      <c r="I54" s="116">
        <v>20.95</v>
      </c>
      <c r="J54" s="116">
        <v>23.58</v>
      </c>
      <c r="K54" s="50">
        <v>0</v>
      </c>
      <c r="L54" s="50">
        <v>0.95</v>
      </c>
      <c r="M54" s="263">
        <v>14.31</v>
      </c>
      <c r="N54" s="45">
        <v>5.48</v>
      </c>
      <c r="O54" s="21">
        <f t="shared" si="0"/>
        <v>149.09</v>
      </c>
      <c r="P54" s="276"/>
      <c r="Q54" s="277"/>
      <c r="R54" s="270"/>
    </row>
    <row r="55" spans="1:197" ht="21.75" thickBot="1" x14ac:dyDescent="0.4">
      <c r="A55" s="278" t="s">
        <v>62</v>
      </c>
      <c r="B55" s="279">
        <f>SUM(B5,B7,B9,B11,B13,B17,B19,B21,B23,B25,B27,B29,B31,B33,B35,B37,B39,B41,B43,B45,B47,B49,B51,B53,B15)</f>
        <v>4028.4800000000005</v>
      </c>
      <c r="C55" s="279">
        <f t="shared" ref="C55:O55" si="1">SUM(C5,C7,C9,C11,C13,C17,C19,C21,C23,C25,C27,C29,C31,C33,C35,C37,C39,C41,C43,C45,C47,C49,C51,C53,C15)</f>
        <v>436.66</v>
      </c>
      <c r="D55" s="279">
        <f t="shared" si="1"/>
        <v>364.34000000000003</v>
      </c>
      <c r="E55" s="279">
        <f t="shared" si="1"/>
        <v>72.319999999999993</v>
      </c>
      <c r="F55" s="279">
        <f t="shared" si="1"/>
        <v>258.56</v>
      </c>
      <c r="G55" s="279">
        <f t="shared" si="1"/>
        <v>2621.7799999999997</v>
      </c>
      <c r="H55" s="279">
        <f t="shared" si="1"/>
        <v>1047.24</v>
      </c>
      <c r="I55" s="279">
        <f t="shared" si="1"/>
        <v>1574.54</v>
      </c>
      <c r="J55" s="279">
        <f t="shared" si="1"/>
        <v>4509.3600000000006</v>
      </c>
      <c r="K55" s="279">
        <f t="shared" si="1"/>
        <v>76.509999999999991</v>
      </c>
      <c r="L55" s="279">
        <f t="shared" si="1"/>
        <v>323.69</v>
      </c>
      <c r="M55" s="279">
        <f t="shared" si="1"/>
        <v>343.64000000000004</v>
      </c>
      <c r="N55" s="279">
        <f t="shared" si="1"/>
        <v>682.48</v>
      </c>
      <c r="O55" s="279">
        <f t="shared" si="1"/>
        <v>13281.16</v>
      </c>
      <c r="P55" s="280">
        <f>(O55-O56)/O56</f>
        <v>-0.1130863102671327</v>
      </c>
      <c r="Q55" s="281">
        <f>O55/$O$84</f>
        <v>0.93467620309697053</v>
      </c>
      <c r="R55" s="282">
        <f>O55-O56</f>
        <v>-1693.42</v>
      </c>
      <c r="S55" s="197"/>
      <c r="T55" s="209"/>
    </row>
    <row r="56" spans="1:197" s="289" customFormat="1" ht="21.75" thickBot="1" x14ac:dyDescent="0.4">
      <c r="A56" s="283" t="s">
        <v>26</v>
      </c>
      <c r="B56" s="22">
        <f>SUM(B6,B8,B10,B12,B14,B18,B20,B22,B24,B26,B28,B30,B32,B34,B36,B38,B40,B42,B44,B46,B48,B50,B52,B54,B16)</f>
        <v>2857.66</v>
      </c>
      <c r="C56" s="22">
        <f t="shared" ref="C56:O56" si="2">SUM(C6,C8,C10,C12,C14,C18,C20,C22,C24,C26,C28,C30,C32,C34,C36,C38,C40,C42,C44,C46,C48,C50,C52,C54,C16)</f>
        <v>516.89999999999986</v>
      </c>
      <c r="D56" s="22">
        <f t="shared" si="2"/>
        <v>443.32000000000005</v>
      </c>
      <c r="E56" s="22">
        <f t="shared" si="2"/>
        <v>73.580000000000013</v>
      </c>
      <c r="F56" s="22">
        <f t="shared" si="2"/>
        <v>271.88000000000005</v>
      </c>
      <c r="G56" s="22">
        <f t="shared" si="2"/>
        <v>5141.0499999999993</v>
      </c>
      <c r="H56" s="22">
        <f t="shared" si="2"/>
        <v>2138.15</v>
      </c>
      <c r="I56" s="22">
        <f t="shared" si="2"/>
        <v>3002.9000000000005</v>
      </c>
      <c r="J56" s="22">
        <f t="shared" si="2"/>
        <v>4279.46</v>
      </c>
      <c r="K56" s="22">
        <f t="shared" si="2"/>
        <v>81.12</v>
      </c>
      <c r="L56" s="22">
        <f t="shared" si="2"/>
        <v>320.25</v>
      </c>
      <c r="M56" s="22">
        <f t="shared" si="2"/>
        <v>395.15000000000003</v>
      </c>
      <c r="N56" s="22">
        <f t="shared" si="2"/>
        <v>1111.1100000000001</v>
      </c>
      <c r="O56" s="22">
        <f t="shared" si="2"/>
        <v>14974.58</v>
      </c>
      <c r="P56" s="284"/>
      <c r="Q56" s="285"/>
      <c r="R56" s="286"/>
      <c r="S56" s="287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  <c r="BE56" s="288"/>
      <c r="BF56" s="288"/>
      <c r="BG56" s="288"/>
      <c r="BH56" s="288"/>
      <c r="BI56" s="288"/>
      <c r="BJ56" s="288"/>
      <c r="BK56" s="288"/>
      <c r="BL56" s="288"/>
      <c r="BM56" s="288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288"/>
      <c r="CJ56" s="288"/>
      <c r="CK56" s="288"/>
      <c r="CL56" s="288"/>
      <c r="CM56" s="288"/>
      <c r="CN56" s="288"/>
      <c r="CO56" s="288"/>
      <c r="CP56" s="288"/>
      <c r="CQ56" s="288"/>
      <c r="CR56" s="288"/>
      <c r="CS56" s="288"/>
      <c r="CT56" s="288"/>
      <c r="CU56" s="288"/>
      <c r="CV56" s="288"/>
      <c r="CW56" s="288"/>
      <c r="CX56" s="288"/>
      <c r="CY56" s="288"/>
      <c r="CZ56" s="288"/>
      <c r="DA56" s="288"/>
      <c r="DB56" s="288"/>
      <c r="DC56" s="288"/>
      <c r="DD56" s="288"/>
      <c r="DE56" s="288"/>
      <c r="DF56" s="288"/>
      <c r="DG56" s="288"/>
      <c r="DH56" s="288"/>
      <c r="DI56" s="288"/>
      <c r="DJ56" s="288"/>
      <c r="DK56" s="288"/>
      <c r="DL56" s="288"/>
      <c r="DM56" s="288"/>
      <c r="DN56" s="288"/>
      <c r="DO56" s="288"/>
      <c r="DP56" s="288"/>
      <c r="DQ56" s="288"/>
      <c r="DR56" s="288"/>
      <c r="DS56" s="288"/>
      <c r="DT56" s="288"/>
      <c r="DU56" s="288"/>
      <c r="DV56" s="288"/>
      <c r="DW56" s="288"/>
      <c r="DX56" s="288"/>
      <c r="DY56" s="288"/>
      <c r="DZ56" s="288"/>
      <c r="EA56" s="288"/>
      <c r="EB56" s="288"/>
      <c r="EC56" s="288"/>
      <c r="ED56" s="288"/>
      <c r="EE56" s="288"/>
      <c r="EF56" s="288"/>
      <c r="EG56" s="288"/>
      <c r="EH56" s="288"/>
      <c r="EI56" s="288"/>
      <c r="EJ56" s="288"/>
      <c r="EK56" s="288"/>
      <c r="EL56" s="288"/>
      <c r="EM56" s="288"/>
      <c r="EN56" s="288"/>
      <c r="EO56" s="288"/>
      <c r="EP56" s="288"/>
      <c r="EQ56" s="288"/>
      <c r="ER56" s="288"/>
      <c r="ES56" s="288"/>
      <c r="ET56" s="288"/>
      <c r="EU56" s="288"/>
      <c r="EV56" s="288"/>
      <c r="EW56" s="288"/>
      <c r="EX56" s="288"/>
      <c r="EY56" s="288"/>
      <c r="EZ56" s="288"/>
      <c r="FA56" s="288"/>
      <c r="FB56" s="288"/>
      <c r="FC56" s="288"/>
      <c r="FD56" s="288"/>
      <c r="FE56" s="288"/>
      <c r="FF56" s="288"/>
      <c r="FG56" s="288"/>
      <c r="FH56" s="288"/>
      <c r="FI56" s="288"/>
      <c r="FJ56" s="288"/>
      <c r="FK56" s="288"/>
      <c r="FL56" s="288"/>
      <c r="FM56" s="288"/>
      <c r="FN56" s="288"/>
      <c r="FO56" s="288"/>
      <c r="FP56" s="288"/>
      <c r="FQ56" s="288"/>
      <c r="FR56" s="288"/>
      <c r="FS56" s="288"/>
      <c r="FT56" s="288"/>
      <c r="FU56" s="288"/>
      <c r="FV56" s="288"/>
      <c r="FW56" s="288"/>
      <c r="FX56" s="288"/>
      <c r="FY56" s="288"/>
      <c r="FZ56" s="288"/>
      <c r="GA56" s="288"/>
      <c r="GB56" s="288"/>
      <c r="GC56" s="288"/>
      <c r="GD56" s="288"/>
      <c r="GE56" s="288"/>
      <c r="GF56" s="288"/>
      <c r="GG56" s="288"/>
      <c r="GH56" s="288"/>
      <c r="GI56" s="288"/>
      <c r="GJ56" s="288"/>
      <c r="GK56" s="288"/>
      <c r="GL56" s="288"/>
      <c r="GM56" s="288"/>
      <c r="GN56" s="288"/>
      <c r="GO56" s="288"/>
    </row>
    <row r="57" spans="1:197" ht="21.75" thickBot="1" x14ac:dyDescent="0.4">
      <c r="A57" s="290" t="s">
        <v>27</v>
      </c>
      <c r="B57" s="291">
        <f>(B55-B56)/B56</f>
        <v>0.40971284197560265</v>
      </c>
      <c r="C57" s="291">
        <f t="shared" ref="C57:O57" si="3">(C55-C56)/C56</f>
        <v>-0.15523312052621369</v>
      </c>
      <c r="D57" s="291">
        <f t="shared" si="3"/>
        <v>-0.17815573400703782</v>
      </c>
      <c r="E57" s="291">
        <f t="shared" si="3"/>
        <v>-1.7124218537646358E-2</v>
      </c>
      <c r="F57" s="291">
        <f t="shared" si="3"/>
        <v>-4.8992202442254107E-2</v>
      </c>
      <c r="G57" s="291">
        <f t="shared" si="3"/>
        <v>-0.49003024673947926</v>
      </c>
      <c r="H57" s="291">
        <f t="shared" si="3"/>
        <v>-0.51021209924467414</v>
      </c>
      <c r="I57" s="291">
        <f t="shared" si="3"/>
        <v>-0.47566019514469354</v>
      </c>
      <c r="J57" s="291">
        <f t="shared" si="3"/>
        <v>5.3721731246465801E-2</v>
      </c>
      <c r="K57" s="291">
        <f t="shared" si="3"/>
        <v>-5.6829388560157956E-2</v>
      </c>
      <c r="L57" s="291">
        <f t="shared" si="3"/>
        <v>1.0741608118657292E-2</v>
      </c>
      <c r="M57" s="291">
        <f t="shared" si="3"/>
        <v>-0.13035556117929897</v>
      </c>
      <c r="N57" s="291">
        <f t="shared" si="3"/>
        <v>-0.38576738576738584</v>
      </c>
      <c r="O57" s="291">
        <f t="shared" si="3"/>
        <v>-0.1130863102671327</v>
      </c>
      <c r="P57" s="292"/>
      <c r="Q57" s="293"/>
      <c r="R57" s="282"/>
      <c r="S57" s="197"/>
    </row>
    <row r="58" spans="1:197" ht="21.75" thickBot="1" x14ac:dyDescent="0.4">
      <c r="A58" s="294" t="s">
        <v>31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6"/>
      <c r="Q58" s="296"/>
      <c r="R58" s="282"/>
      <c r="S58" s="197"/>
    </row>
    <row r="59" spans="1:197" s="57" customFormat="1" ht="21.75" thickBot="1" x14ac:dyDescent="0.4">
      <c r="A59" s="144" t="s">
        <v>64</v>
      </c>
      <c r="B59" s="214">
        <v>0</v>
      </c>
      <c r="C59" s="214">
        <v>0</v>
      </c>
      <c r="D59" s="214">
        <v>0</v>
      </c>
      <c r="E59" s="214">
        <v>0</v>
      </c>
      <c r="F59" s="214">
        <v>0</v>
      </c>
      <c r="G59" s="214">
        <v>0</v>
      </c>
      <c r="H59" s="214">
        <v>0</v>
      </c>
      <c r="I59" s="214">
        <v>0</v>
      </c>
      <c r="J59" s="95">
        <v>84.49</v>
      </c>
      <c r="K59" s="214">
        <v>0</v>
      </c>
      <c r="L59" s="214">
        <v>0</v>
      </c>
      <c r="M59" s="214">
        <v>4.8</v>
      </c>
      <c r="N59" s="214">
        <v>0</v>
      </c>
      <c r="O59" s="54">
        <f t="shared" ref="O59:O72" si="4">B59+C59+F59+G59+J59+K59+L59+M59+N59</f>
        <v>89.289999999999992</v>
      </c>
      <c r="P59" s="297">
        <f>(O59-O60)/O60</f>
        <v>0.6568936722954164</v>
      </c>
      <c r="Q59" s="195">
        <f>O59/$O$84</f>
        <v>6.2838816921510238E-3</v>
      </c>
      <c r="R59" s="196">
        <f>O59-O60</f>
        <v>35.399999999999991</v>
      </c>
      <c r="S59" s="197"/>
    </row>
    <row r="60" spans="1:197" s="298" customFormat="1" ht="21.75" thickBot="1" x14ac:dyDescent="0.4">
      <c r="A60" s="79" t="s">
        <v>16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222">
        <v>47.88</v>
      </c>
      <c r="K60" s="45">
        <v>0</v>
      </c>
      <c r="L60" s="45">
        <v>0</v>
      </c>
      <c r="M60" s="45">
        <v>6.01</v>
      </c>
      <c r="N60" s="45">
        <v>0</v>
      </c>
      <c r="O60" s="21">
        <f t="shared" si="4"/>
        <v>53.89</v>
      </c>
      <c r="P60" s="200"/>
      <c r="Q60" s="201"/>
      <c r="R60" s="202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4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205"/>
      <c r="FF60" s="205"/>
      <c r="FG60" s="205"/>
      <c r="FH60" s="205"/>
      <c r="FI60" s="205"/>
      <c r="FJ60" s="205"/>
      <c r="FK60" s="205"/>
      <c r="FL60" s="205"/>
      <c r="FM60" s="205"/>
      <c r="FN60" s="205"/>
      <c r="FO60" s="205"/>
      <c r="FP60" s="205"/>
      <c r="FQ60" s="205"/>
      <c r="FR60" s="205"/>
      <c r="FS60" s="205"/>
      <c r="FT60" s="205"/>
      <c r="FU60" s="205"/>
      <c r="FV60" s="205"/>
      <c r="FW60" s="205"/>
      <c r="FX60" s="205"/>
      <c r="FY60" s="205"/>
      <c r="FZ60" s="205"/>
      <c r="GA60" s="205"/>
      <c r="GB60" s="205"/>
      <c r="GC60" s="205"/>
      <c r="GD60" s="205"/>
      <c r="GE60" s="205"/>
      <c r="GF60" s="205"/>
      <c r="GG60" s="205"/>
      <c r="GH60" s="205"/>
      <c r="GI60" s="205"/>
      <c r="GJ60" s="205"/>
      <c r="GK60" s="205"/>
      <c r="GL60" s="205"/>
      <c r="GM60" s="205"/>
      <c r="GN60" s="205"/>
      <c r="GO60" s="205"/>
    </row>
    <row r="61" spans="1:197" s="57" customFormat="1" ht="21.75" thickBot="1" x14ac:dyDescent="0.4">
      <c r="A61" s="144" t="s">
        <v>78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100">
        <v>112.52</v>
      </c>
      <c r="K61" s="47">
        <v>0</v>
      </c>
      <c r="L61" s="47">
        <v>0</v>
      </c>
      <c r="M61" s="47">
        <v>2.65</v>
      </c>
      <c r="N61" s="47">
        <v>0</v>
      </c>
      <c r="O61" s="54">
        <f t="shared" si="4"/>
        <v>115.17</v>
      </c>
      <c r="P61" s="207">
        <f>(O61-O62)/O62</f>
        <v>-0.20877988458367683</v>
      </c>
      <c r="Q61" s="208">
        <f>O61/$O$84</f>
        <v>8.1052150799085405E-3</v>
      </c>
      <c r="R61" s="196">
        <f>O61-O62</f>
        <v>-30.39</v>
      </c>
      <c r="S61" s="197"/>
    </row>
    <row r="62" spans="1:197" s="205" customFormat="1" ht="21.75" thickBot="1" x14ac:dyDescent="0.4">
      <c r="A62" s="79" t="s">
        <v>16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116">
        <v>0</v>
      </c>
      <c r="J62" s="116">
        <v>125.51</v>
      </c>
      <c r="K62" s="45">
        <v>0</v>
      </c>
      <c r="L62" s="45">
        <v>0</v>
      </c>
      <c r="M62" s="45">
        <v>20.05</v>
      </c>
      <c r="N62" s="45">
        <v>0</v>
      </c>
      <c r="O62" s="21">
        <f t="shared" si="4"/>
        <v>145.56</v>
      </c>
      <c r="P62" s="200"/>
      <c r="Q62" s="201"/>
      <c r="R62" s="202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4"/>
    </row>
    <row r="63" spans="1:197" s="57" customFormat="1" ht="21.75" thickBot="1" x14ac:dyDescent="0.4">
      <c r="A63" s="25" t="s">
        <v>67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100">
        <v>45.76</v>
      </c>
      <c r="K63" s="47">
        <v>0</v>
      </c>
      <c r="L63" s="47">
        <v>0</v>
      </c>
      <c r="M63" s="47">
        <v>0.26</v>
      </c>
      <c r="N63" s="47">
        <v>0</v>
      </c>
      <c r="O63" s="54">
        <f t="shared" si="4"/>
        <v>46.019999999999996</v>
      </c>
      <c r="P63" s="207">
        <f>(O63-O64)/O64</f>
        <v>-0.12125262554897846</v>
      </c>
      <c r="Q63" s="208">
        <f>O63/$O$84</f>
        <v>3.2387079793122424E-3</v>
      </c>
      <c r="R63" s="196">
        <f>O63-O64</f>
        <v>-6.3500000000000014</v>
      </c>
      <c r="S63" s="197"/>
    </row>
    <row r="64" spans="1:197" s="205" customFormat="1" ht="21.75" thickBot="1" x14ac:dyDescent="0.4">
      <c r="A64" s="79" t="s">
        <v>16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116">
        <v>0</v>
      </c>
      <c r="J64" s="116">
        <v>51.8</v>
      </c>
      <c r="K64" s="45">
        <v>0</v>
      </c>
      <c r="L64" s="45">
        <v>0</v>
      </c>
      <c r="M64" s="45">
        <v>0.56999999999999995</v>
      </c>
      <c r="N64" s="45">
        <v>0</v>
      </c>
      <c r="O64" s="21">
        <f t="shared" si="4"/>
        <v>52.37</v>
      </c>
      <c r="P64" s="200"/>
      <c r="Q64" s="201"/>
      <c r="R64" s="202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4"/>
    </row>
    <row r="65" spans="1:112" s="57" customFormat="1" ht="21.75" thickBot="1" x14ac:dyDescent="0.4">
      <c r="A65" s="25" t="s">
        <v>32</v>
      </c>
      <c r="B65" s="83">
        <v>0</v>
      </c>
      <c r="C65" s="103">
        <v>0</v>
      </c>
      <c r="D65" s="83">
        <v>0</v>
      </c>
      <c r="E65" s="83">
        <v>0</v>
      </c>
      <c r="F65" s="103">
        <v>0</v>
      </c>
      <c r="G65" s="83">
        <v>0</v>
      </c>
      <c r="H65" s="103">
        <v>0</v>
      </c>
      <c r="I65" s="83">
        <v>0</v>
      </c>
      <c r="J65" s="299">
        <v>81.33</v>
      </c>
      <c r="K65" s="47">
        <v>0</v>
      </c>
      <c r="L65" s="47">
        <v>0</v>
      </c>
      <c r="M65" s="47">
        <v>1.47</v>
      </c>
      <c r="N65" s="47">
        <v>0</v>
      </c>
      <c r="O65" s="54">
        <f t="shared" si="4"/>
        <v>82.8</v>
      </c>
      <c r="P65" s="207">
        <f>(O65-O66)/O66</f>
        <v>9.0190915075707631E-2</v>
      </c>
      <c r="Q65" s="208">
        <f>O65/$O$84</f>
        <v>5.8271408232736573E-3</v>
      </c>
      <c r="R65" s="196">
        <f>O65-O66</f>
        <v>6.8499999999999943</v>
      </c>
      <c r="S65" s="197"/>
    </row>
    <row r="66" spans="1:112" s="205" customFormat="1" ht="21.75" thickBot="1" x14ac:dyDescent="0.4">
      <c r="A66" s="79" t="s">
        <v>16</v>
      </c>
      <c r="B66" s="300">
        <v>0</v>
      </c>
      <c r="C66" s="301">
        <v>0</v>
      </c>
      <c r="D66" s="300">
        <v>0</v>
      </c>
      <c r="E66" s="114">
        <v>0</v>
      </c>
      <c r="F66" s="301">
        <v>0</v>
      </c>
      <c r="G66" s="300">
        <v>0</v>
      </c>
      <c r="H66" s="301">
        <v>0</v>
      </c>
      <c r="I66" s="114">
        <v>0</v>
      </c>
      <c r="J66" s="115">
        <v>73.36</v>
      </c>
      <c r="K66" s="45">
        <v>0</v>
      </c>
      <c r="L66" s="45">
        <v>0</v>
      </c>
      <c r="M66" s="45">
        <v>2.59</v>
      </c>
      <c r="N66" s="45">
        <v>0</v>
      </c>
      <c r="O66" s="21">
        <f t="shared" si="4"/>
        <v>75.95</v>
      </c>
      <c r="P66" s="200"/>
      <c r="Q66" s="201"/>
      <c r="R66" s="202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4"/>
    </row>
    <row r="67" spans="1:112" s="203" customFormat="1" ht="21.75" thickBot="1" x14ac:dyDescent="0.4">
      <c r="A67" s="25" t="s">
        <v>74</v>
      </c>
      <c r="B67" s="54">
        <v>0</v>
      </c>
      <c r="C67" s="54">
        <v>0</v>
      </c>
      <c r="D67" s="54">
        <v>0</v>
      </c>
      <c r="E67" s="43">
        <v>0</v>
      </c>
      <c r="F67" s="54">
        <v>0</v>
      </c>
      <c r="G67" s="54">
        <v>0</v>
      </c>
      <c r="H67" s="54">
        <v>0</v>
      </c>
      <c r="I67" s="43">
        <v>0</v>
      </c>
      <c r="J67" s="43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4"/>
        <v>0</v>
      </c>
      <c r="P67" s="302">
        <f>(O67-O68)/O68</f>
        <v>-1</v>
      </c>
      <c r="Q67" s="208">
        <f>O67/$O$84</f>
        <v>0</v>
      </c>
      <c r="R67" s="196">
        <f>O67-O68</f>
        <v>-1.02</v>
      </c>
    </row>
    <row r="68" spans="1:112" s="203" customFormat="1" ht="21.75" thickBot="1" x14ac:dyDescent="0.4">
      <c r="A68" s="79" t="s">
        <v>16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1.02</v>
      </c>
      <c r="K68" s="45">
        <v>0</v>
      </c>
      <c r="L68" s="45">
        <v>0</v>
      </c>
      <c r="M68" s="45">
        <v>0</v>
      </c>
      <c r="N68" s="45">
        <v>0</v>
      </c>
      <c r="O68" s="45">
        <f t="shared" si="4"/>
        <v>1.02</v>
      </c>
      <c r="P68" s="303"/>
      <c r="Q68" s="304"/>
      <c r="R68" s="305"/>
    </row>
    <row r="69" spans="1:112" s="242" customFormat="1" ht="21.75" thickBot="1" x14ac:dyDescent="0.4">
      <c r="A69" s="25" t="s">
        <v>33</v>
      </c>
      <c r="B69" s="306">
        <v>0</v>
      </c>
      <c r="C69" s="306">
        <v>0</v>
      </c>
      <c r="D69" s="306">
        <v>0</v>
      </c>
      <c r="E69" s="306">
        <v>0</v>
      </c>
      <c r="F69" s="306">
        <v>0</v>
      </c>
      <c r="G69" s="306">
        <v>0</v>
      </c>
      <c r="H69" s="306">
        <v>0</v>
      </c>
      <c r="I69" s="307">
        <v>0</v>
      </c>
      <c r="J69" s="275">
        <v>148.74</v>
      </c>
      <c r="K69" s="306">
        <v>0</v>
      </c>
      <c r="L69" s="306">
        <v>0</v>
      </c>
      <c r="M69" s="306">
        <v>7.38</v>
      </c>
      <c r="N69" s="306">
        <v>0</v>
      </c>
      <c r="O69" s="42">
        <f>B69+C69+F69+G69+J69+K69+L69+M69+N69</f>
        <v>156.12</v>
      </c>
      <c r="P69" s="227">
        <f>(O69-O70)/O70</f>
        <v>3.8860793186052726E-2</v>
      </c>
      <c r="Q69" s="308">
        <f>O69/$O$84</f>
        <v>1.0987116247940621E-2</v>
      </c>
      <c r="R69" s="309">
        <f>O69-O70</f>
        <v>5.8400000000000034</v>
      </c>
      <c r="S69" s="241"/>
    </row>
    <row r="70" spans="1:112" s="205" customFormat="1" ht="21.75" thickBot="1" x14ac:dyDescent="0.4">
      <c r="A70" s="79" t="s">
        <v>34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116">
        <v>0</v>
      </c>
      <c r="J70" s="58">
        <v>140.44</v>
      </c>
      <c r="K70" s="45">
        <v>0</v>
      </c>
      <c r="L70" s="45">
        <v>0</v>
      </c>
      <c r="M70" s="45">
        <v>9.84</v>
      </c>
      <c r="N70" s="45">
        <v>0</v>
      </c>
      <c r="O70" s="21">
        <f>B70+C70+F70+G70+J70+K70+L70+M70+N70</f>
        <v>150.28</v>
      </c>
      <c r="P70" s="200"/>
      <c r="Q70" s="201"/>
      <c r="R70" s="202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4"/>
    </row>
    <row r="71" spans="1:112" s="261" customFormat="1" ht="21.75" thickBot="1" x14ac:dyDescent="0.4">
      <c r="A71" s="25" t="s">
        <v>61</v>
      </c>
      <c r="B71" s="310">
        <v>0</v>
      </c>
      <c r="C71" s="53">
        <v>0</v>
      </c>
      <c r="D71" s="255">
        <v>0</v>
      </c>
      <c r="E71" s="255">
        <v>0</v>
      </c>
      <c r="F71" s="310">
        <v>0</v>
      </c>
      <c r="G71" s="53">
        <v>0</v>
      </c>
      <c r="H71" s="255">
        <v>0</v>
      </c>
      <c r="I71" s="255">
        <v>0</v>
      </c>
      <c r="J71" s="53">
        <v>397.42</v>
      </c>
      <c r="K71" s="255">
        <v>0</v>
      </c>
      <c r="L71" s="255">
        <v>0</v>
      </c>
      <c r="M71" s="255">
        <v>4.59</v>
      </c>
      <c r="N71" s="255">
        <v>0</v>
      </c>
      <c r="O71" s="54">
        <f t="shared" si="4"/>
        <v>402.01</v>
      </c>
      <c r="P71" s="311">
        <f>(O71-O72)/O72</f>
        <v>0.14025981393238027</v>
      </c>
      <c r="Q71" s="312">
        <f>O71/$O$84</f>
        <v>2.8291894714543995E-2</v>
      </c>
      <c r="R71" s="313">
        <f>O71-O72</f>
        <v>49.449999999999989</v>
      </c>
    </row>
    <row r="72" spans="1:112" s="203" customFormat="1" ht="21.75" thickBot="1" x14ac:dyDescent="0.4">
      <c r="A72" s="79" t="s">
        <v>34</v>
      </c>
      <c r="B72" s="50">
        <v>0</v>
      </c>
      <c r="C72" s="116">
        <v>0</v>
      </c>
      <c r="D72" s="45">
        <v>0</v>
      </c>
      <c r="E72" s="254">
        <v>0</v>
      </c>
      <c r="F72" s="254">
        <v>0</v>
      </c>
      <c r="G72" s="116">
        <v>0</v>
      </c>
      <c r="H72" s="116">
        <v>0</v>
      </c>
      <c r="I72" s="50">
        <v>0</v>
      </c>
      <c r="J72" s="50">
        <v>347.07</v>
      </c>
      <c r="K72" s="50">
        <v>0</v>
      </c>
      <c r="L72" s="222">
        <v>0</v>
      </c>
      <c r="M72" s="116">
        <v>5.49</v>
      </c>
      <c r="N72" s="116">
        <v>0</v>
      </c>
      <c r="O72" s="21">
        <f t="shared" si="4"/>
        <v>352.56</v>
      </c>
      <c r="P72" s="303"/>
      <c r="Q72" s="304"/>
      <c r="R72" s="202"/>
    </row>
    <row r="73" spans="1:112" ht="21.75" thickBot="1" x14ac:dyDescent="0.4">
      <c r="A73" s="314" t="s">
        <v>35</v>
      </c>
      <c r="B73" s="315">
        <f t="shared" ref="B73:O73" si="5">SUM(B59,B61,B63,B65,B67,B69,B71)</f>
        <v>0</v>
      </c>
      <c r="C73" s="315">
        <f t="shared" si="5"/>
        <v>0</v>
      </c>
      <c r="D73" s="315">
        <f t="shared" si="5"/>
        <v>0</v>
      </c>
      <c r="E73" s="315">
        <f t="shared" si="5"/>
        <v>0</v>
      </c>
      <c r="F73" s="315">
        <f t="shared" si="5"/>
        <v>0</v>
      </c>
      <c r="G73" s="315">
        <f t="shared" si="5"/>
        <v>0</v>
      </c>
      <c r="H73" s="315">
        <f t="shared" si="5"/>
        <v>0</v>
      </c>
      <c r="I73" s="315">
        <f t="shared" si="5"/>
        <v>0</v>
      </c>
      <c r="J73" s="315">
        <f>SUM(J59,J61,J63,J65,J67,J69,J71)</f>
        <v>870.26</v>
      </c>
      <c r="K73" s="315">
        <f t="shared" si="5"/>
        <v>0</v>
      </c>
      <c r="L73" s="315">
        <f t="shared" si="5"/>
        <v>0</v>
      </c>
      <c r="M73" s="315">
        <f t="shared" si="5"/>
        <v>21.15</v>
      </c>
      <c r="N73" s="315">
        <f t="shared" si="5"/>
        <v>0</v>
      </c>
      <c r="O73" s="315">
        <f t="shared" si="5"/>
        <v>891.41</v>
      </c>
      <c r="P73" s="292">
        <f>(O73-O74)/O74</f>
        <v>7.1882928706275745E-2</v>
      </c>
      <c r="Q73" s="293">
        <f>O73/$O$84</f>
        <v>6.2733956537130084E-2</v>
      </c>
      <c r="R73" s="30">
        <f>O73-O74</f>
        <v>59.780000000000086</v>
      </c>
      <c r="S73" s="197"/>
    </row>
    <row r="74" spans="1:112" ht="21.75" thickBot="1" x14ac:dyDescent="0.4">
      <c r="A74" s="283" t="s">
        <v>26</v>
      </c>
      <c r="B74" s="249">
        <f t="shared" ref="B74:O74" si="6">SUM(B60,B62,B64,B66,B68,B70,B72)</f>
        <v>0</v>
      </c>
      <c r="C74" s="249">
        <f t="shared" si="6"/>
        <v>0</v>
      </c>
      <c r="D74" s="249">
        <f t="shared" si="6"/>
        <v>0</v>
      </c>
      <c r="E74" s="249">
        <f t="shared" si="6"/>
        <v>0</v>
      </c>
      <c r="F74" s="249">
        <f t="shared" si="6"/>
        <v>0</v>
      </c>
      <c r="G74" s="249">
        <f t="shared" si="6"/>
        <v>0</v>
      </c>
      <c r="H74" s="249">
        <f t="shared" si="6"/>
        <v>0</v>
      </c>
      <c r="I74" s="249">
        <f t="shared" si="6"/>
        <v>0</v>
      </c>
      <c r="J74" s="249">
        <f>SUM(J60,J62,J64,J66,J68,J70,J72)</f>
        <v>787.07999999999993</v>
      </c>
      <c r="K74" s="249">
        <f t="shared" si="6"/>
        <v>0</v>
      </c>
      <c r="L74" s="249">
        <f t="shared" si="6"/>
        <v>0</v>
      </c>
      <c r="M74" s="249">
        <f t="shared" si="6"/>
        <v>44.550000000000004</v>
      </c>
      <c r="N74" s="249">
        <f t="shared" si="6"/>
        <v>0</v>
      </c>
      <c r="O74" s="249">
        <f t="shared" si="6"/>
        <v>831.62999999999988</v>
      </c>
      <c r="P74" s="316"/>
      <c r="Q74" s="317"/>
      <c r="R74" s="318"/>
      <c r="S74" s="197"/>
    </row>
    <row r="75" spans="1:112" ht="21.75" thickBot="1" x14ac:dyDescent="0.4">
      <c r="A75" s="290" t="s">
        <v>27</v>
      </c>
      <c r="B75" s="315"/>
      <c r="C75" s="315"/>
      <c r="D75" s="315"/>
      <c r="E75" s="315"/>
      <c r="F75" s="315"/>
      <c r="G75" s="315"/>
      <c r="H75" s="315"/>
      <c r="I75" s="315"/>
      <c r="J75" s="319">
        <f>(J73-J74)/J74</f>
        <v>0.1056817604309601</v>
      </c>
      <c r="K75" s="291"/>
      <c r="L75" s="291"/>
      <c r="M75" s="320">
        <f>(M73-M74)/M74</f>
        <v>-0.5252525252525253</v>
      </c>
      <c r="N75" s="320"/>
      <c r="O75" s="320">
        <f>(O73-O74)/O74</f>
        <v>7.1882928706275745E-2</v>
      </c>
      <c r="P75" s="292"/>
      <c r="Q75" s="293"/>
      <c r="R75" s="282"/>
      <c r="S75" s="197"/>
    </row>
    <row r="76" spans="1:112" ht="21.75" thickBot="1" x14ac:dyDescent="0.4">
      <c r="A76" s="321" t="s">
        <v>36</v>
      </c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6"/>
      <c r="Q76" s="296"/>
      <c r="R76" s="282"/>
      <c r="S76" s="197"/>
    </row>
    <row r="77" spans="1:112" s="57" customFormat="1" ht="21.75" thickBot="1" x14ac:dyDescent="0.4">
      <c r="A77" s="322" t="s">
        <v>38</v>
      </c>
      <c r="B77" s="214">
        <v>0</v>
      </c>
      <c r="C77" s="214">
        <v>0</v>
      </c>
      <c r="D77" s="214">
        <v>0</v>
      </c>
      <c r="E77" s="214">
        <v>0</v>
      </c>
      <c r="F77" s="214">
        <v>0</v>
      </c>
      <c r="G77" s="214">
        <v>0</v>
      </c>
      <c r="H77" s="214">
        <v>0</v>
      </c>
      <c r="I77" s="214">
        <v>0</v>
      </c>
      <c r="J77" s="95">
        <v>0</v>
      </c>
      <c r="K77" s="214">
        <v>0</v>
      </c>
      <c r="L77" s="214">
        <v>0</v>
      </c>
      <c r="M77" s="214">
        <v>0</v>
      </c>
      <c r="N77" s="214">
        <v>17.82</v>
      </c>
      <c r="O77" s="54">
        <f>B77+C77+D77+E77+F77+G77+H77+I77+J77+K77+L77+M77+N77</f>
        <v>17.82</v>
      </c>
      <c r="P77" s="297">
        <f>(O77-O78)/O78</f>
        <v>-0.14696026807084731</v>
      </c>
      <c r="Q77" s="195">
        <f>O77/$O$84</f>
        <v>1.2541020467480262E-3</v>
      </c>
      <c r="R77" s="196">
        <f>O77-O78</f>
        <v>-3.0700000000000003</v>
      </c>
      <c r="S77" s="197"/>
      <c r="T77" s="209"/>
    </row>
    <row r="78" spans="1:112" s="205" customFormat="1" ht="21.75" thickBot="1" x14ac:dyDescent="0.4">
      <c r="A78" s="298" t="s">
        <v>16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323">
        <v>0</v>
      </c>
      <c r="K78" s="45">
        <v>0</v>
      </c>
      <c r="L78" s="45">
        <v>0</v>
      </c>
      <c r="M78" s="45">
        <v>0</v>
      </c>
      <c r="N78" s="45">
        <v>20.89</v>
      </c>
      <c r="O78" s="54">
        <f t="shared" ref="O78:O80" si="7">B78+C78+D78+E78+F78+G78+H78+I78+J78+K78+L78+M78+N78</f>
        <v>20.89</v>
      </c>
      <c r="P78" s="324"/>
      <c r="Q78" s="325"/>
      <c r="R78" s="326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  <c r="CU78" s="203"/>
      <c r="CV78" s="203"/>
      <c r="CW78" s="203"/>
      <c r="CX78" s="203"/>
      <c r="CY78" s="203"/>
      <c r="CZ78" s="203"/>
      <c r="DA78" s="203"/>
      <c r="DB78" s="203"/>
      <c r="DC78" s="203"/>
      <c r="DD78" s="203"/>
      <c r="DE78" s="203"/>
      <c r="DF78" s="203"/>
      <c r="DG78" s="203"/>
      <c r="DH78" s="204"/>
    </row>
    <row r="79" spans="1:112" s="57" customFormat="1" ht="21.75" thickBot="1" x14ac:dyDescent="0.4">
      <c r="A79" s="327" t="s">
        <v>37</v>
      </c>
      <c r="B79" s="128">
        <v>0</v>
      </c>
      <c r="C79" s="103">
        <v>0</v>
      </c>
      <c r="D79" s="103">
        <v>0</v>
      </c>
      <c r="E79" s="83">
        <v>0</v>
      </c>
      <c r="F79" s="103">
        <v>0</v>
      </c>
      <c r="G79" s="103">
        <v>0</v>
      </c>
      <c r="H79" s="83">
        <v>0</v>
      </c>
      <c r="I79" s="83">
        <v>0</v>
      </c>
      <c r="J79" s="125">
        <v>0</v>
      </c>
      <c r="K79" s="47">
        <v>0</v>
      </c>
      <c r="L79" s="47">
        <v>0</v>
      </c>
      <c r="M79" s="47">
        <v>0</v>
      </c>
      <c r="N79" s="47">
        <v>18.98</v>
      </c>
      <c r="O79" s="54">
        <f t="shared" si="7"/>
        <v>18.98</v>
      </c>
      <c r="P79" s="207">
        <f>(O79-O80)/O80</f>
        <v>-0.70578204929468291</v>
      </c>
      <c r="Q79" s="208">
        <f>O79/$O$84</f>
        <v>1.3357383191513769E-3</v>
      </c>
      <c r="R79" s="196">
        <f>O79-O80</f>
        <v>-45.53</v>
      </c>
      <c r="S79" s="197"/>
      <c r="T79" s="209"/>
    </row>
    <row r="80" spans="1:112" s="205" customFormat="1" ht="21.75" thickBot="1" x14ac:dyDescent="0.4">
      <c r="A80" s="298" t="s">
        <v>16</v>
      </c>
      <c r="B80" s="328">
        <v>0</v>
      </c>
      <c r="C80" s="328">
        <v>0</v>
      </c>
      <c r="D80" s="328">
        <v>0</v>
      </c>
      <c r="E80" s="329">
        <v>0</v>
      </c>
      <c r="F80" s="328">
        <v>0</v>
      </c>
      <c r="G80" s="328">
        <v>0</v>
      </c>
      <c r="H80" s="329">
        <v>0</v>
      </c>
      <c r="I80" s="329">
        <v>0</v>
      </c>
      <c r="J80" s="328">
        <v>0</v>
      </c>
      <c r="K80" s="45">
        <v>0</v>
      </c>
      <c r="L80" s="45">
        <v>0</v>
      </c>
      <c r="M80" s="45">
        <v>0</v>
      </c>
      <c r="N80" s="45">
        <v>64.510000000000005</v>
      </c>
      <c r="O80" s="54">
        <f t="shared" si="7"/>
        <v>64.510000000000005</v>
      </c>
      <c r="P80" s="324"/>
      <c r="Q80" s="325"/>
      <c r="R80" s="326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203"/>
      <c r="CY80" s="203"/>
      <c r="CZ80" s="203"/>
      <c r="DA80" s="203"/>
      <c r="DB80" s="203"/>
      <c r="DC80" s="203"/>
      <c r="DD80" s="203"/>
      <c r="DE80" s="203"/>
      <c r="DF80" s="203"/>
      <c r="DG80" s="203"/>
      <c r="DH80" s="204"/>
    </row>
    <row r="81" spans="1:197" ht="21.75" thickBot="1" x14ac:dyDescent="0.4">
      <c r="A81" s="314" t="s">
        <v>39</v>
      </c>
      <c r="B81" s="315">
        <f>B77+B79</f>
        <v>0</v>
      </c>
      <c r="C81" s="315">
        <f t="shared" ref="C81:N81" si="8">C77+C79</f>
        <v>0</v>
      </c>
      <c r="D81" s="315">
        <f t="shared" si="8"/>
        <v>0</v>
      </c>
      <c r="E81" s="315">
        <f t="shared" si="8"/>
        <v>0</v>
      </c>
      <c r="F81" s="315">
        <f t="shared" si="8"/>
        <v>0</v>
      </c>
      <c r="G81" s="315">
        <f t="shared" si="8"/>
        <v>0</v>
      </c>
      <c r="H81" s="315">
        <f t="shared" si="8"/>
        <v>0</v>
      </c>
      <c r="I81" s="315">
        <f t="shared" si="8"/>
        <v>0</v>
      </c>
      <c r="J81" s="315">
        <f t="shared" si="8"/>
        <v>0</v>
      </c>
      <c r="K81" s="315">
        <f t="shared" si="8"/>
        <v>0</v>
      </c>
      <c r="L81" s="315">
        <f t="shared" si="8"/>
        <v>0</v>
      </c>
      <c r="M81" s="315">
        <f t="shared" si="8"/>
        <v>0</v>
      </c>
      <c r="N81" s="315">
        <f t="shared" si="8"/>
        <v>36.799999999999997</v>
      </c>
      <c r="O81" s="315">
        <f t="shared" ref="O81" si="9">SUM(O77,O79)</f>
        <v>36.799999999999997</v>
      </c>
      <c r="P81" s="292">
        <f>(O81-O82)/O82</f>
        <v>-0.56908665105386425</v>
      </c>
      <c r="Q81" s="293">
        <f>O81/$O$84</f>
        <v>2.5898403658994032E-3</v>
      </c>
      <c r="R81" s="282">
        <f>O81-O82</f>
        <v>-48.600000000000009</v>
      </c>
      <c r="S81" s="197"/>
    </row>
    <row r="82" spans="1:197" ht="21.75" thickBot="1" x14ac:dyDescent="0.4">
      <c r="A82" s="283" t="s">
        <v>26</v>
      </c>
      <c r="B82" s="249">
        <f>B78+B80</f>
        <v>0</v>
      </c>
      <c r="C82" s="249">
        <f t="shared" ref="C82:N82" si="10">C78+C80</f>
        <v>0</v>
      </c>
      <c r="D82" s="249">
        <f t="shared" si="10"/>
        <v>0</v>
      </c>
      <c r="E82" s="249">
        <f t="shared" si="10"/>
        <v>0</v>
      </c>
      <c r="F82" s="249">
        <f t="shared" si="10"/>
        <v>0</v>
      </c>
      <c r="G82" s="249">
        <f t="shared" si="10"/>
        <v>0</v>
      </c>
      <c r="H82" s="249">
        <f t="shared" si="10"/>
        <v>0</v>
      </c>
      <c r="I82" s="249">
        <f t="shared" si="10"/>
        <v>0</v>
      </c>
      <c r="J82" s="249">
        <f t="shared" si="10"/>
        <v>0</v>
      </c>
      <c r="K82" s="249">
        <f t="shared" si="10"/>
        <v>0</v>
      </c>
      <c r="L82" s="249">
        <f t="shared" si="10"/>
        <v>0</v>
      </c>
      <c r="M82" s="249">
        <f t="shared" si="10"/>
        <v>0</v>
      </c>
      <c r="N82" s="249">
        <f t="shared" si="10"/>
        <v>85.4</v>
      </c>
      <c r="O82" s="249">
        <f>B82+C82+F82+G82+J82+K82+L82+M82+N82</f>
        <v>85.4</v>
      </c>
      <c r="P82" s="316"/>
      <c r="Q82" s="317"/>
      <c r="R82" s="318"/>
      <c r="S82" s="197"/>
    </row>
    <row r="83" spans="1:197" ht="21.75" thickBot="1" x14ac:dyDescent="0.4">
      <c r="A83" s="290" t="s">
        <v>27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9">
        <f>(N81-N82)/N82</f>
        <v>-0.56908665105386425</v>
      </c>
      <c r="O83" s="320">
        <f>(O81-O82)/O82</f>
        <v>-0.56908665105386425</v>
      </c>
      <c r="P83" s="292"/>
      <c r="Q83" s="293"/>
      <c r="R83" s="282"/>
      <c r="S83" s="197"/>
    </row>
    <row r="84" spans="1:197" ht="21.75" thickBot="1" x14ac:dyDescent="0.4">
      <c r="A84" s="330" t="s">
        <v>40</v>
      </c>
      <c r="B84" s="331">
        <f>SUM(B55,B73,B81)</f>
        <v>4028.4800000000005</v>
      </c>
      <c r="C84" s="331">
        <f t="shared" ref="C84:N84" si="11">SUM(C55,C73,C81)</f>
        <v>436.66</v>
      </c>
      <c r="D84" s="331">
        <f t="shared" si="11"/>
        <v>364.34000000000003</v>
      </c>
      <c r="E84" s="331">
        <f t="shared" si="11"/>
        <v>72.319999999999993</v>
      </c>
      <c r="F84" s="331">
        <f t="shared" si="11"/>
        <v>258.56</v>
      </c>
      <c r="G84" s="331">
        <f t="shared" si="11"/>
        <v>2621.7799999999997</v>
      </c>
      <c r="H84" s="331">
        <f t="shared" si="11"/>
        <v>1047.24</v>
      </c>
      <c r="I84" s="331">
        <f t="shared" si="11"/>
        <v>1574.54</v>
      </c>
      <c r="J84" s="331">
        <f t="shared" si="11"/>
        <v>5379.6200000000008</v>
      </c>
      <c r="K84" s="331">
        <f t="shared" si="11"/>
        <v>76.509999999999991</v>
      </c>
      <c r="L84" s="331">
        <f t="shared" si="11"/>
        <v>323.69</v>
      </c>
      <c r="M84" s="331">
        <f t="shared" si="11"/>
        <v>364.79</v>
      </c>
      <c r="N84" s="331">
        <f t="shared" si="11"/>
        <v>719.28</v>
      </c>
      <c r="O84" s="331">
        <f>SUM(O55,O73,O81)</f>
        <v>14209.369999999999</v>
      </c>
      <c r="P84" s="292">
        <f>(O84-O85)/O85</f>
        <v>-0.10585711579883976</v>
      </c>
      <c r="Q84" s="293">
        <f>O84/$O$84</f>
        <v>1</v>
      </c>
      <c r="R84" s="282">
        <f>O84-O85</f>
        <v>-1682.2399999999998</v>
      </c>
      <c r="S84" s="197"/>
    </row>
    <row r="85" spans="1:197" x14ac:dyDescent="0.35">
      <c r="A85" s="332" t="s">
        <v>26</v>
      </c>
      <c r="B85" s="333">
        <f>SUM(B56,B74,B82)</f>
        <v>2857.66</v>
      </c>
      <c r="C85" s="333">
        <f t="shared" ref="C85:O85" si="12">SUM(C56,C74,C82)</f>
        <v>516.89999999999986</v>
      </c>
      <c r="D85" s="333">
        <f t="shared" si="12"/>
        <v>443.32000000000005</v>
      </c>
      <c r="E85" s="333">
        <f t="shared" si="12"/>
        <v>73.580000000000013</v>
      </c>
      <c r="F85" s="333">
        <f t="shared" si="12"/>
        <v>271.88000000000005</v>
      </c>
      <c r="G85" s="333">
        <f t="shared" si="12"/>
        <v>5141.0499999999993</v>
      </c>
      <c r="H85" s="333">
        <f t="shared" si="12"/>
        <v>2138.15</v>
      </c>
      <c r="I85" s="333">
        <f t="shared" si="12"/>
        <v>3002.9000000000005</v>
      </c>
      <c r="J85" s="333">
        <f t="shared" si="12"/>
        <v>5066.54</v>
      </c>
      <c r="K85" s="333">
        <f t="shared" si="12"/>
        <v>81.12</v>
      </c>
      <c r="L85" s="333">
        <f t="shared" si="12"/>
        <v>320.25</v>
      </c>
      <c r="M85" s="333">
        <f t="shared" si="12"/>
        <v>439.70000000000005</v>
      </c>
      <c r="N85" s="333">
        <f t="shared" si="12"/>
        <v>1196.5100000000002</v>
      </c>
      <c r="O85" s="333">
        <f t="shared" si="12"/>
        <v>15891.609999999999</v>
      </c>
      <c r="P85" s="334"/>
      <c r="Q85" s="335"/>
      <c r="R85" s="336"/>
      <c r="S85" s="197"/>
    </row>
    <row r="86" spans="1:197" x14ac:dyDescent="0.35">
      <c r="A86" s="337" t="s">
        <v>27</v>
      </c>
      <c r="B86" s="163">
        <f t="shared" ref="B86:N86" si="13">(B84-B85)/B85</f>
        <v>0.40971284197560265</v>
      </c>
      <c r="C86" s="163">
        <f t="shared" si="13"/>
        <v>-0.15523312052621369</v>
      </c>
      <c r="D86" s="163">
        <f t="shared" si="13"/>
        <v>-0.17815573400703782</v>
      </c>
      <c r="E86" s="163">
        <f t="shared" si="13"/>
        <v>-1.7124218537646358E-2</v>
      </c>
      <c r="F86" s="163">
        <f t="shared" si="13"/>
        <v>-4.8992202442254107E-2</v>
      </c>
      <c r="G86" s="163">
        <f t="shared" si="13"/>
        <v>-0.49003024673947926</v>
      </c>
      <c r="H86" s="163">
        <f t="shared" si="13"/>
        <v>-0.51021209924467414</v>
      </c>
      <c r="I86" s="163">
        <f t="shared" si="13"/>
        <v>-0.47566019514469354</v>
      </c>
      <c r="J86" s="163">
        <f t="shared" si="13"/>
        <v>6.1793650104410673E-2</v>
      </c>
      <c r="K86" s="163">
        <f t="shared" si="13"/>
        <v>-5.6829388560157956E-2</v>
      </c>
      <c r="L86" s="163">
        <f t="shared" si="13"/>
        <v>1.0741608118657292E-2</v>
      </c>
      <c r="M86" s="163">
        <f t="shared" si="13"/>
        <v>-0.17036615874459862</v>
      </c>
      <c r="N86" s="163">
        <f t="shared" si="13"/>
        <v>-0.39885166024521329</v>
      </c>
      <c r="O86" s="338">
        <f>(O84-O85)/O85</f>
        <v>-0.10585711579883976</v>
      </c>
      <c r="P86" s="161"/>
      <c r="Q86" s="339"/>
      <c r="R86" s="161"/>
      <c r="S86" s="197"/>
    </row>
    <row r="87" spans="1:197" s="57" customFormat="1" x14ac:dyDescent="0.35">
      <c r="A87" s="340" t="s">
        <v>41</v>
      </c>
      <c r="B87" s="163">
        <f t="shared" ref="B87:O87" si="14">B84/$O$84</f>
        <v>0.28350869883745733</v>
      </c>
      <c r="C87" s="163">
        <f t="shared" si="14"/>
        <v>3.0730426472109607E-2</v>
      </c>
      <c r="D87" s="163">
        <f t="shared" si="14"/>
        <v>2.5640827144342081E-2</v>
      </c>
      <c r="E87" s="163">
        <f t="shared" si="14"/>
        <v>5.0895993277675225E-3</v>
      </c>
      <c r="F87" s="163">
        <f t="shared" si="14"/>
        <v>1.8196443614319286E-2</v>
      </c>
      <c r="G87" s="163">
        <f t="shared" si="14"/>
        <v>0.1845106433290146</v>
      </c>
      <c r="H87" s="163">
        <f t="shared" si="14"/>
        <v>7.3700663716969858E-2</v>
      </c>
      <c r="I87" s="163">
        <f t="shared" si="14"/>
        <v>0.11080997961204474</v>
      </c>
      <c r="J87" s="163">
        <f t="shared" si="14"/>
        <v>0.37859665840216711</v>
      </c>
      <c r="K87" s="163">
        <f t="shared" si="14"/>
        <v>5.3844751737761772E-3</v>
      </c>
      <c r="L87" s="163">
        <f t="shared" si="14"/>
        <v>2.2780038805379831E-2</v>
      </c>
      <c r="M87" s="163">
        <f t="shared" si="14"/>
        <v>2.567249638794683E-2</v>
      </c>
      <c r="N87" s="163">
        <f t="shared" si="14"/>
        <v>5.062011897782942E-2</v>
      </c>
      <c r="O87" s="163">
        <f t="shared" si="14"/>
        <v>1</v>
      </c>
      <c r="P87" s="161"/>
      <c r="Q87" s="339"/>
      <c r="R87" s="161"/>
      <c r="S87" s="197"/>
    </row>
    <row r="88" spans="1:197" s="57" customFormat="1" x14ac:dyDescent="0.35">
      <c r="A88" s="341" t="s">
        <v>42</v>
      </c>
      <c r="B88" s="342">
        <f t="shared" ref="B88:N88" si="15">B85/$O$85</f>
        <v>0.17982193119514009</v>
      </c>
      <c r="C88" s="342">
        <f t="shared" si="15"/>
        <v>3.2526597368045147E-2</v>
      </c>
      <c r="D88" s="342">
        <f t="shared" si="15"/>
        <v>2.7896481224998604E-2</v>
      </c>
      <c r="E88" s="342">
        <f t="shared" si="15"/>
        <v>4.6301161430465521E-3</v>
      </c>
      <c r="F88" s="342">
        <f t="shared" si="15"/>
        <v>1.7108398708500904E-2</v>
      </c>
      <c r="G88" s="342">
        <f t="shared" si="15"/>
        <v>0.32350718397947092</v>
      </c>
      <c r="H88" s="342">
        <f t="shared" si="15"/>
        <v>0.13454583896785791</v>
      </c>
      <c r="I88" s="342">
        <f t="shared" si="15"/>
        <v>0.1889613450116131</v>
      </c>
      <c r="J88" s="342">
        <f t="shared" si="15"/>
        <v>0.31881854639020213</v>
      </c>
      <c r="K88" s="342">
        <f t="shared" si="15"/>
        <v>5.1045803414506152E-3</v>
      </c>
      <c r="L88" s="342">
        <f t="shared" si="15"/>
        <v>2.0152143174920603E-2</v>
      </c>
      <c r="M88" s="342">
        <f t="shared" si="15"/>
        <v>2.7668688068735646E-2</v>
      </c>
      <c r="N88" s="342">
        <f t="shared" si="15"/>
        <v>7.529193077353398E-2</v>
      </c>
      <c r="O88" s="343">
        <f>B88+C88+F88+G88+J88+L88+K88+M88+N88</f>
        <v>1</v>
      </c>
      <c r="P88" s="336"/>
      <c r="Q88" s="344"/>
      <c r="R88" s="336"/>
      <c r="S88" s="197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410" t="s">
        <v>43</v>
      </c>
      <c r="B90" s="411"/>
      <c r="C90" s="411"/>
      <c r="D90" s="411"/>
      <c r="E90" s="411"/>
      <c r="F90" s="411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9" customFormat="1" ht="24.95" customHeight="1" x14ac:dyDescent="0.3">
      <c r="A91" s="410" t="s">
        <v>76</v>
      </c>
      <c r="B91" s="410"/>
      <c r="C91" s="410"/>
      <c r="D91" s="410"/>
      <c r="E91" s="410"/>
      <c r="F91" s="410"/>
    </row>
    <row r="92" spans="1:197" s="57" customFormat="1" x14ac:dyDescent="0.35">
      <c r="A92" s="410" t="s">
        <v>79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Portfolio-APR'20</vt:lpstr>
      <vt:lpstr>Miscellaneous portfolio-APR'20</vt:lpstr>
      <vt:lpstr>Segmentwise Report APRIL 2020</vt:lpstr>
      <vt:lpstr>'Miscellaneous portfolio-APR''20'!Print_Area</vt:lpstr>
      <vt:lpstr>'Health Portfolio-APR''20'!Print_Titles</vt:lpstr>
      <vt:lpstr>'Miscellaneous portfolio-APR''20'!Print_Titles</vt:lpstr>
      <vt:lpstr>'Segmentwise Report APRIL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Tejasvi</cp:lastModifiedBy>
  <cp:lastPrinted>2020-03-17T09:02:52Z</cp:lastPrinted>
  <dcterms:created xsi:type="dcterms:W3CDTF">2017-03-30T08:47:18Z</dcterms:created>
  <dcterms:modified xsi:type="dcterms:W3CDTF">2020-05-19T16:12:51Z</dcterms:modified>
</cp:coreProperties>
</file>