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 tabRatio="588" activeTab="2"/>
  </bookViews>
  <sheets>
    <sheet name="Health Portfolio-MAR'20" sheetId="9" r:id="rId1"/>
    <sheet name="Miscellaneous portfolio-MAR'20" sheetId="10" r:id="rId2"/>
    <sheet name="Segmentwise Report MAR 2020" sheetId="11" r:id="rId3"/>
  </sheets>
  <definedNames>
    <definedName name="_xlnm.Print_Area" localSheetId="1">'Miscellaneous portfolio-MAR''20'!$A$1:$H$70</definedName>
    <definedName name="_xlnm.Print_Titles" localSheetId="0">'Health Portfolio-MAR''20'!$3:$3</definedName>
    <definedName name="_xlnm.Print_Titles" localSheetId="1">'Miscellaneous portfolio-MAR''20'!$4:$4</definedName>
    <definedName name="_xlnm.Print_Titles" localSheetId="2">'Segmentwise Report MAR 2020'!$3:$3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11" l="1"/>
  <c r="F47" i="9"/>
  <c r="G47" i="9" s="1"/>
  <c r="F48" i="9"/>
  <c r="O80" i="11" l="1"/>
  <c r="O79" i="11"/>
  <c r="O78" i="11"/>
  <c r="O77" i="11"/>
  <c r="E59" i="10" l="1"/>
  <c r="E60" i="10"/>
  <c r="F5" i="9" l="1"/>
  <c r="F6" i="9"/>
  <c r="O13" i="11"/>
  <c r="O14" i="11"/>
  <c r="O41" i="11" l="1"/>
  <c r="E29" i="10" l="1"/>
  <c r="E30" i="10"/>
  <c r="F53" i="9"/>
  <c r="F54" i="9"/>
  <c r="G53" i="9" l="1"/>
  <c r="I53" i="9"/>
  <c r="P79" i="11" l="1"/>
  <c r="F61" i="9"/>
  <c r="F62" i="9"/>
  <c r="F63" i="9"/>
  <c r="F64" i="9"/>
  <c r="F65" i="9"/>
  <c r="F66" i="9"/>
  <c r="F67" i="9"/>
  <c r="F68" i="9"/>
  <c r="F60" i="9"/>
  <c r="F59" i="9"/>
  <c r="F72" i="9"/>
  <c r="F71" i="9"/>
  <c r="C82" i="11" l="1"/>
  <c r="D82" i="11"/>
  <c r="E82" i="11"/>
  <c r="F82" i="11"/>
  <c r="G82" i="11"/>
  <c r="H82" i="11"/>
  <c r="I82" i="11"/>
  <c r="J82" i="11"/>
  <c r="K82" i="11"/>
  <c r="L82" i="11"/>
  <c r="M82" i="11"/>
  <c r="N82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B82" i="11"/>
  <c r="B81" i="1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9" i="9"/>
  <c r="F50" i="9"/>
  <c r="F51" i="9"/>
  <c r="F52" i="9"/>
  <c r="B55" i="11" l="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F56" i="11"/>
  <c r="G56" i="11"/>
  <c r="H56" i="11"/>
  <c r="I56" i="11"/>
  <c r="J56" i="11"/>
  <c r="J57" i="11" s="1"/>
  <c r="K56" i="11"/>
  <c r="L56" i="11"/>
  <c r="M56" i="11"/>
  <c r="E57" i="11" l="1"/>
  <c r="K57" i="11"/>
  <c r="C57" i="11"/>
  <c r="M57" i="11"/>
  <c r="L57" i="11"/>
  <c r="B57" i="11"/>
  <c r="D57" i="11"/>
  <c r="F57" i="11"/>
  <c r="G57" i="11"/>
  <c r="H57" i="11"/>
  <c r="I57" i="11"/>
  <c r="D56" i="10"/>
  <c r="D55" i="10"/>
  <c r="C56" i="10"/>
  <c r="C55" i="10"/>
  <c r="B56" i="10"/>
  <c r="B55" i="10"/>
  <c r="O16" i="11"/>
  <c r="O15" i="11"/>
  <c r="E16" i="10" l="1"/>
  <c r="E15" i="10"/>
  <c r="H15" i="10" l="1"/>
  <c r="F15" i="10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E74" i="9"/>
  <c r="E73" i="9"/>
  <c r="D74" i="9"/>
  <c r="D73" i="9"/>
  <c r="C74" i="9"/>
  <c r="C73" i="9"/>
  <c r="B74" i="9"/>
  <c r="B73" i="9"/>
  <c r="E14" i="10"/>
  <c r="E13" i="10"/>
  <c r="P67" i="11" l="1"/>
  <c r="R67" i="11"/>
  <c r="I67" i="9"/>
  <c r="H13" i="10"/>
  <c r="F13" i="10"/>
  <c r="G67" i="9"/>
  <c r="E61" i="10" l="1"/>
  <c r="E62" i="10"/>
  <c r="E54" i="10" l="1"/>
  <c r="E43" i="10"/>
  <c r="E44" i="10"/>
  <c r="F43" i="10" l="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B76" i="9" s="1"/>
  <c r="I5" i="9" l="1"/>
  <c r="G5" i="9"/>
  <c r="R15" i="11" l="1"/>
  <c r="P15" i="11"/>
  <c r="I15" i="9" l="1"/>
  <c r="G15" i="9"/>
  <c r="O6" i="11"/>
  <c r="O5" i="11"/>
  <c r="R5" i="11" l="1"/>
  <c r="P5" i="11"/>
  <c r="O11" i="11"/>
  <c r="O21" i="11"/>
  <c r="O25" i="11"/>
  <c r="O29" i="11"/>
  <c r="O45" i="11"/>
  <c r="O49" i="11"/>
  <c r="O53" i="11"/>
  <c r="O9" i="11"/>
  <c r="O10" i="11"/>
  <c r="O12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R43" i="11" l="1"/>
  <c r="D77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I43" i="9"/>
  <c r="I45" i="9"/>
  <c r="P45" i="11"/>
  <c r="R49" i="11"/>
  <c r="R45" i="11"/>
  <c r="P51" i="11"/>
  <c r="P47" i="11"/>
  <c r="R53" i="11"/>
  <c r="P49" i="11"/>
  <c r="P43" i="11"/>
  <c r="C77" i="9"/>
  <c r="B77" i="9"/>
  <c r="G51" i="9"/>
  <c r="G49" i="9"/>
  <c r="I49" i="9"/>
  <c r="I47" i="9"/>
  <c r="R51" i="11"/>
  <c r="B57" i="10" l="1"/>
  <c r="B57" i="9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0" i="9"/>
  <c r="F69" i="9"/>
  <c r="F73" i="9" l="1"/>
  <c r="E55" i="10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5" i="11"/>
  <c r="O62" i="11"/>
  <c r="I33" i="9"/>
  <c r="G37" i="9"/>
  <c r="G61" i="9"/>
  <c r="I31" i="9"/>
  <c r="G39" i="9"/>
  <c r="G23" i="9"/>
  <c r="M75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C84" i="11"/>
  <c r="O82" i="11"/>
  <c r="P71" i="11"/>
  <c r="R71" i="11"/>
  <c r="O60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F76" i="9"/>
  <c r="H53" i="9" s="1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P59" i="11"/>
  <c r="J86" i="11"/>
  <c r="R59" i="11"/>
  <c r="P25" i="11"/>
  <c r="R25" i="11"/>
  <c r="P77" i="11"/>
  <c r="F86" i="11"/>
  <c r="R29" i="11"/>
  <c r="B86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O8" i="11" l="1"/>
  <c r="O7" i="11"/>
  <c r="P7" i="11" l="1"/>
  <c r="R7" i="11"/>
  <c r="N56" i="11"/>
  <c r="N55" i="11"/>
  <c r="N84" i="11" s="1"/>
  <c r="O18" i="11"/>
  <c r="O56" i="11" s="1"/>
  <c r="O85" i="11" s="1"/>
  <c r="O17" i="11"/>
  <c r="P17" i="11" l="1"/>
  <c r="N57" i="11"/>
  <c r="J88" i="11"/>
  <c r="H88" i="11"/>
  <c r="L88" i="11"/>
  <c r="M88" i="11"/>
  <c r="E88" i="11"/>
  <c r="I88" i="11"/>
  <c r="D88" i="11"/>
  <c r="C88" i="11"/>
  <c r="N85" i="11"/>
  <c r="N88" i="11" s="1"/>
  <c r="F88" i="11"/>
  <c r="K88" i="11"/>
  <c r="B88" i="11"/>
  <c r="O55" i="11"/>
  <c r="R17" i="11"/>
  <c r="G88" i="11"/>
  <c r="P55" i="11" l="1"/>
  <c r="R55" i="11"/>
  <c r="O84" i="11"/>
  <c r="O57" i="11"/>
  <c r="O88" i="11"/>
  <c r="N86" i="11"/>
  <c r="Q33" i="11" l="1"/>
  <c r="H87" i="11"/>
  <c r="Q81" i="11"/>
  <c r="Q61" i="11"/>
  <c r="Q63" i="11"/>
  <c r="Q25" i="11"/>
  <c r="Q35" i="11"/>
  <c r="Q15" i="11"/>
  <c r="D87" i="11"/>
  <c r="Q71" i="11"/>
  <c r="Q41" i="11"/>
  <c r="P84" i="11"/>
  <c r="G87" i="11"/>
  <c r="B87" i="11"/>
  <c r="Q49" i="11"/>
  <c r="E87" i="11"/>
  <c r="Q43" i="11"/>
  <c r="Q19" i="11"/>
  <c r="Q31" i="11"/>
  <c r="Q69" i="11"/>
  <c r="Q67" i="11"/>
  <c r="Q29" i="11"/>
  <c r="Q47" i="11"/>
  <c r="Q39" i="11"/>
  <c r="Q13" i="11"/>
  <c r="I87" i="11"/>
  <c r="F87" i="11"/>
  <c r="Q9" i="11"/>
  <c r="Q45" i="11"/>
  <c r="R84" i="11"/>
  <c r="L87" i="11"/>
  <c r="Q79" i="11"/>
  <c r="Q53" i="11"/>
  <c r="Q59" i="11"/>
  <c r="C87" i="11"/>
  <c r="Q23" i="11"/>
  <c r="O87" i="11"/>
  <c r="M87" i="11"/>
  <c r="Q7" i="11"/>
  <c r="Q21" i="11"/>
  <c r="Q27" i="11"/>
  <c r="Q5" i="11"/>
  <c r="J87" i="11"/>
  <c r="Q77" i="11"/>
  <c r="Q73" i="11"/>
  <c r="O86" i="11"/>
  <c r="K87" i="11"/>
  <c r="Q11" i="11"/>
  <c r="Q65" i="11"/>
  <c r="Q51" i="11"/>
  <c r="Q84" i="11"/>
  <c r="Q37" i="11"/>
  <c r="Q17" i="11"/>
  <c r="N87" i="11"/>
  <c r="Q55" i="11"/>
</calcChain>
</file>

<file path=xl/sharedStrings.xml><?xml version="1.0" encoding="utf-8"?>
<sst xmlns="http://schemas.openxmlformats.org/spreadsheetml/2006/main" count="269" uniqueCount="82">
  <si>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</si>
  <si>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</si>
  <si>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</si>
  <si>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</si>
  <si>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</si>
  <si>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</si>
  <si>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</si>
  <si>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</si>
  <si>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</si>
  <si>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</si>
  <si>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</si>
  <si>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</si>
  <si>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</si>
  <si>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</si>
  <si>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</si>
  <si>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</si>
  <si>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</si>
  <si>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</si>
  <si>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</si>
  <si>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</si>
  <si>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</si>
  <si>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</si>
  <si>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</si>
  <si>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</si>
  <si>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</si>
  <si>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</si>
  <si>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</si>
  <si>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</si>
  <si>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</si>
  <si>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</si>
  <si>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</si>
  <si>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</si>
  <si>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Max Bupa</t>
  </si>
  <si>
    <t>Religare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</si>
  <si>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</si>
  <si>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</si>
  <si>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</si>
  <si>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</si>
  <si>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</si>
  <si>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</si>
  <si>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</si>
  <si>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</si>
  <si>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</si>
  <si>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</si>
  <si>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</si>
  <si>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</si>
  <si>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</si>
  <si>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</si>
  <si>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</si>
  <si>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</si>
  <si>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</si>
  <si>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</si>
  <si>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</si>
  <si>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</si>
  <si>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</si>
  <si>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</si>
  <si>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</si>
  <si>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</si>
  <si>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</si>
  <si>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</si>
  <si>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</si>
  <si>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</si>
  <si>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</si>
  <si>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</si>
  <si>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 xml:space="preserve">Aditya Birla </t>
  </si>
  <si>
    <t>Royal Sundaram</t>
  </si>
  <si>
    <t>Liberty General</t>
  </si>
  <si>
    <t>ManipalCigna</t>
  </si>
  <si>
    <t>Health Total</t>
  </si>
  <si>
    <t>Misc  Total</t>
  </si>
  <si>
    <t xml:space="preserve">Acko General </t>
  </si>
  <si>
    <t xml:space="preserve">DHFL General </t>
  </si>
  <si>
    <t>Edelweiss</t>
  </si>
  <si>
    <t xml:space="preserve">Go Digit </t>
  </si>
  <si>
    <t xml:space="preserve">HDFC ERGO </t>
  </si>
  <si>
    <t xml:space="preserve">Reliance Health </t>
  </si>
  <si>
    <t>Go Digit</t>
  </si>
  <si>
    <t>$$ HDFC ERGO  Health Insurance  Ltd.(Formerly known as  Apollo Munich Health Insurance Co Ltd)</t>
  </si>
  <si>
    <t xml:space="preserve">HDFC ERGO Health Insurance $$ </t>
  </si>
  <si>
    <t>HDFC ERGO Health Insurance $$</t>
  </si>
  <si>
    <t>GROSS DIRECT PREMIUM INCOME UNDERWRITTEN BY NON-LIFE INSURERS WITHIN INDIA  (SEGMENT WISE) : FOR THE PERIOD UP TO MARCH 2020 (PROVISIONAL &amp; UNAUDITED ) IN FY 2019-20 (Rs. In Crs.)</t>
  </si>
  <si>
    <t>GROSS DIRECT PREMIUM INCOME UNDERWRITTEN BY NON-LIFE INSURERS WITHIN INDIA  (SEGMENT WISE) : FOR THE PERIOD UPTO MARCH 2020 (PROVISIONAL &amp; UNAUDITED ) IN FY 2019-20 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</si>
</sst>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rgb="FF0066FF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6" applyNumberFormat="0" applyAlignment="0" applyProtection="0"/>
    <xf numFmtId="0" fontId="13" fillId="8" borderId="47" applyNumberFormat="0" applyAlignment="0" applyProtection="0"/>
    <xf numFmtId="0" fontId="14" fillId="8" borderId="46" applyNumberFormat="0" applyAlignment="0" applyProtection="0"/>
    <xf numFmtId="0" fontId="15" fillId="0" borderId="48" applyNumberFormat="0" applyFill="0" applyAlignment="0" applyProtection="0"/>
    <xf numFmtId="0" fontId="16" fillId="9" borderId="49" applyNumberFormat="0" applyAlignment="0" applyProtection="0"/>
    <xf numFmtId="0" fontId="4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10" fontId="21" fillId="0" borderId="33" xfId="1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19" fillId="0" borderId="17" xfId="0" applyFont="1" applyBorder="1"/>
    <xf numFmtId="0" fontId="20" fillId="0" borderId="28" xfId="0" applyFont="1" applyBorder="1"/>
    <xf numFmtId="0" fontId="20" fillId="0" borderId="11" xfId="0" applyFont="1" applyBorder="1"/>
    <xf numFmtId="0" fontId="21" fillId="2" borderId="2" xfId="0" applyFont="1" applyFill="1" applyBorder="1"/>
    <xf numFmtId="2" fontId="21" fillId="0" borderId="39" xfId="0" applyNumberFormat="1" applyFont="1" applyBorder="1"/>
    <xf numFmtId="2" fontId="21" fillId="0" borderId="41" xfId="0" applyNumberFormat="1" applyFont="1" applyBorder="1"/>
    <xf numFmtId="10" fontId="22" fillId="0" borderId="41" xfId="0" applyNumberFormat="1" applyFont="1" applyBorder="1"/>
    <xf numFmtId="10" fontId="22" fillId="0" borderId="41" xfId="1" applyNumberFormat="1" applyFont="1" applyBorder="1"/>
    <xf numFmtId="0" fontId="22" fillId="0" borderId="2" xfId="0" applyFont="1" applyBorder="1"/>
    <xf numFmtId="0" fontId="20" fillId="3" borderId="2" xfId="0" applyFont="1" applyFill="1" applyBorder="1"/>
    <xf numFmtId="2" fontId="20" fillId="3" borderId="18" xfId="0" applyNumberFormat="1" applyFont="1" applyFill="1" applyBorder="1"/>
    <xf numFmtId="2" fontId="20" fillId="3" borderId="6" xfId="0" applyNumberFormat="1" applyFont="1" applyFill="1" applyBorder="1"/>
    <xf numFmtId="2" fontId="20" fillId="3" borderId="8" xfId="0" applyNumberFormat="1" applyFont="1" applyFill="1" applyBorder="1"/>
    <xf numFmtId="0" fontId="20" fillId="3" borderId="8" xfId="0" applyFont="1" applyFill="1" applyBorder="1"/>
    <xf numFmtId="0" fontId="20" fillId="3" borderId="11" xfId="0" applyFont="1" applyFill="1" applyBorder="1"/>
    <xf numFmtId="0" fontId="23" fillId="2" borderId="2" xfId="0" applyFont="1" applyFill="1" applyBorder="1" applyAlignment="1">
      <alignment horizontal="left" vertical="center"/>
    </xf>
    <xf numFmtId="0" fontId="21" fillId="35" borderId="6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2" fontId="21" fillId="0" borderId="18" xfId="0" applyNumberFormat="1" applyFont="1" applyBorder="1"/>
    <xf numFmtId="10" fontId="22" fillId="0" borderId="6" xfId="0" applyNumberFormat="1" applyFont="1" applyBorder="1"/>
    <xf numFmtId="2" fontId="22" fillId="0" borderId="2" xfId="0" applyNumberFormat="1" applyFont="1" applyBorder="1"/>
    <xf numFmtId="0" fontId="24" fillId="3" borderId="2" xfId="0" applyFont="1" applyFill="1" applyBorder="1" applyAlignment="1">
      <alignment horizontal="left" vertical="center"/>
    </xf>
    <xf numFmtId="0" fontId="20" fillId="36" borderId="6" xfId="0" applyFont="1" applyFill="1" applyBorder="1" applyAlignment="1">
      <alignment wrapText="1"/>
    </xf>
    <xf numFmtId="0" fontId="20" fillId="36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wrapText="1"/>
    </xf>
    <xf numFmtId="2" fontId="20" fillId="3" borderId="15" xfId="0" applyNumberFormat="1" applyFont="1" applyFill="1" applyBorder="1"/>
    <xf numFmtId="10" fontId="22" fillId="3" borderId="14" xfId="0" applyNumberFormat="1" applyFont="1" applyFill="1" applyBorder="1"/>
    <xf numFmtId="10" fontId="22" fillId="3" borderId="6" xfId="0" applyNumberFormat="1" applyFont="1" applyFill="1" applyBorder="1"/>
    <xf numFmtId="2" fontId="22" fillId="3" borderId="2" xfId="0" applyNumberFormat="1" applyFont="1" applyFill="1" applyBorder="1"/>
    <xf numFmtId="2" fontId="21" fillId="35" borderId="6" xfId="0" applyNumberFormat="1" applyFont="1" applyFill="1" applyBorder="1" applyAlignment="1">
      <alignment wrapText="1"/>
    </xf>
    <xf numFmtId="2" fontId="21" fillId="0" borderId="6" xfId="0" applyNumberFormat="1" applyFont="1" applyBorder="1"/>
    <xf numFmtId="2" fontId="20" fillId="36" borderId="6" xfId="0" applyNumberFormat="1" applyFont="1" applyFill="1" applyBorder="1" applyAlignment="1">
      <alignment wrapText="1"/>
    </xf>
    <xf numFmtId="2" fontId="21" fillId="2" borderId="8" xfId="0" applyNumberFormat="1" applyFont="1" applyFill="1" applyBorder="1"/>
    <xf numFmtId="2" fontId="21" fillId="2" borderId="28" xfId="0" applyNumberFormat="1" applyFont="1" applyFill="1" applyBorder="1"/>
    <xf numFmtId="2" fontId="21" fillId="0" borderId="8" xfId="0" applyNumberFormat="1" applyFont="1" applyBorder="1"/>
    <xf numFmtId="2" fontId="24" fillId="3" borderId="13" xfId="0" applyNumberFormat="1" applyFont="1" applyFill="1" applyBorder="1"/>
    <xf numFmtId="10" fontId="22" fillId="3" borderId="11" xfId="0" applyNumberFormat="1" applyFont="1" applyFill="1" applyBorder="1"/>
    <xf numFmtId="2" fontId="21" fillId="2" borderId="2" xfId="0" applyNumberFormat="1" applyFont="1" applyFill="1" applyBorder="1"/>
    <xf numFmtId="10" fontId="22" fillId="0" borderId="18" xfId="0" applyNumberFormat="1" applyFont="1" applyBorder="1"/>
    <xf numFmtId="2" fontId="24" fillId="3" borderId="35" xfId="0" applyNumberFormat="1" applyFont="1" applyFill="1" applyBorder="1"/>
    <xf numFmtId="2" fontId="24" fillId="3" borderId="26" xfId="0" applyNumberFormat="1" applyFont="1" applyFill="1" applyBorder="1"/>
    <xf numFmtId="10" fontId="22" fillId="3" borderId="18" xfId="0" applyNumberFormat="1" applyFont="1" applyFill="1" applyBorder="1"/>
    <xf numFmtId="2" fontId="23" fillId="2" borderId="18" xfId="0" applyNumberFormat="1" applyFont="1" applyFill="1" applyBorder="1"/>
    <xf numFmtId="2" fontId="23" fillId="2" borderId="6" xfId="0" applyNumberFormat="1" applyFont="1" applyFill="1" applyBorder="1"/>
    <xf numFmtId="2" fontId="21" fillId="2" borderId="6" xfId="0" applyNumberFormat="1" applyFont="1" applyFill="1" applyBorder="1"/>
    <xf numFmtId="10" fontId="22" fillId="2" borderId="18" xfId="0" applyNumberFormat="1" applyFont="1" applyFill="1" applyBorder="1"/>
    <xf numFmtId="2" fontId="22" fillId="2" borderId="2" xfId="0" applyNumberFormat="1" applyFont="1" applyFill="1" applyBorder="1"/>
    <xf numFmtId="0" fontId="20" fillId="2" borderId="0" xfId="0" applyFont="1" applyFill="1"/>
    <xf numFmtId="2" fontId="24" fillId="3" borderId="18" xfId="0" applyNumberFormat="1" applyFont="1" applyFill="1" applyBorder="1"/>
    <xf numFmtId="2" fontId="24" fillId="3" borderId="8" xfId="0" applyNumberFormat="1" applyFont="1" applyFill="1" applyBorder="1"/>
    <xf numFmtId="2" fontId="24" fillId="3" borderId="6" xfId="0" applyNumberFormat="1" applyFont="1" applyFill="1" applyBorder="1"/>
    <xf numFmtId="0" fontId="23" fillId="2" borderId="3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wrapText="1"/>
    </xf>
    <xf numFmtId="0" fontId="21" fillId="35" borderId="21" xfId="0" applyFont="1" applyFill="1" applyBorder="1" applyAlignment="1">
      <alignment wrapText="1"/>
    </xf>
    <xf numFmtId="0" fontId="21" fillId="35" borderId="66" xfId="0" applyFont="1" applyFill="1" applyBorder="1" applyAlignment="1">
      <alignment wrapText="1"/>
    </xf>
    <xf numFmtId="2" fontId="21" fillId="0" borderId="14" xfId="0" applyNumberFormat="1" applyFont="1" applyBorder="1"/>
    <xf numFmtId="0" fontId="20" fillId="36" borderId="20" xfId="0" applyFont="1" applyFill="1" applyBorder="1" applyAlignment="1">
      <alignment wrapText="1"/>
    </xf>
    <xf numFmtId="0" fontId="20" fillId="36" borderId="21" xfId="0" applyFont="1" applyFill="1" applyBorder="1" applyAlignment="1">
      <alignment wrapText="1"/>
    </xf>
    <xf numFmtId="0" fontId="20" fillId="36" borderId="22" xfId="0" applyFont="1" applyFill="1" applyBorder="1" applyAlignment="1">
      <alignment wrapText="1"/>
    </xf>
    <xf numFmtId="2" fontId="20" fillId="36" borderId="6" xfId="0" applyNumberFormat="1" applyFont="1" applyFill="1" applyBorder="1"/>
    <xf numFmtId="2" fontId="21" fillId="2" borderId="21" xfId="0" applyNumberFormat="1" applyFont="1" applyFill="1" applyBorder="1" applyAlignment="1">
      <alignment wrapText="1"/>
    </xf>
    <xf numFmtId="2" fontId="21" fillId="2" borderId="24" xfId="0" applyNumberFormat="1" applyFont="1" applyFill="1" applyBorder="1" applyAlignment="1">
      <alignment wrapText="1"/>
    </xf>
    <xf numFmtId="2" fontId="21" fillId="2" borderId="6" xfId="0" applyNumberFormat="1" applyFont="1" applyFill="1" applyBorder="1" applyAlignment="1">
      <alignment wrapText="1"/>
    </xf>
    <xf numFmtId="2" fontId="20" fillId="3" borderId="26" xfId="0" applyNumberFormat="1" applyFont="1" applyFill="1" applyBorder="1" applyAlignment="1">
      <alignment wrapText="1"/>
    </xf>
    <xf numFmtId="39" fontId="20" fillId="3" borderId="26" xfId="0" applyNumberFormat="1" applyFont="1" applyFill="1" applyBorder="1" applyAlignment="1">
      <alignment wrapText="1"/>
    </xf>
    <xf numFmtId="0" fontId="21" fillId="35" borderId="13" xfId="0" applyFont="1" applyFill="1" applyBorder="1" applyAlignment="1">
      <alignment wrapText="1"/>
    </xf>
    <xf numFmtId="0" fontId="21" fillId="35" borderId="25" xfId="0" applyFont="1" applyFill="1" applyBorder="1" applyAlignment="1">
      <alignment wrapText="1"/>
    </xf>
    <xf numFmtId="0" fontId="20" fillId="36" borderId="8" xfId="0" applyFont="1" applyFill="1" applyBorder="1" applyAlignment="1">
      <alignment wrapText="1"/>
    </xf>
    <xf numFmtId="2" fontId="21" fillId="35" borderId="11" xfId="0" applyNumberFormat="1" applyFont="1" applyFill="1" applyBorder="1" applyAlignment="1">
      <alignment wrapText="1"/>
    </xf>
    <xf numFmtId="0" fontId="24" fillId="3" borderId="3" xfId="0" applyFont="1" applyFill="1" applyBorder="1" applyAlignment="1">
      <alignment horizontal="left" vertical="center"/>
    </xf>
    <xf numFmtId="2" fontId="20" fillId="36" borderId="13" xfId="0" applyNumberFormat="1" applyFont="1" applyFill="1" applyBorder="1" applyAlignment="1">
      <alignment wrapText="1"/>
    </xf>
    <xf numFmtId="2" fontId="20" fillId="36" borderId="25" xfId="0" applyNumberFormat="1" applyFont="1" applyFill="1" applyBorder="1" applyAlignment="1">
      <alignment wrapText="1"/>
    </xf>
    <xf numFmtId="2" fontId="20" fillId="3" borderId="14" xfId="0" applyNumberFormat="1" applyFont="1" applyFill="1" applyBorder="1"/>
    <xf numFmtId="2" fontId="21" fillId="35" borderId="58" xfId="0" applyNumberFormat="1" applyFont="1" applyFill="1" applyBorder="1" applyAlignment="1">
      <alignment wrapText="1"/>
    </xf>
    <xf numFmtId="2" fontId="20" fillId="36" borderId="33" xfId="0" applyNumberFormat="1" applyFont="1" applyFill="1" applyBorder="1" applyAlignment="1">
      <alignment wrapText="1"/>
    </xf>
    <xf numFmtId="2" fontId="20" fillId="36" borderId="26" xfId="0" applyNumberFormat="1" applyFont="1" applyFill="1" applyBorder="1" applyAlignment="1">
      <alignment wrapText="1"/>
    </xf>
    <xf numFmtId="2" fontId="20" fillId="36" borderId="15" xfId="0" applyNumberFormat="1" applyFont="1" applyFill="1" applyBorder="1" applyAlignment="1">
      <alignment wrapText="1"/>
    </xf>
    <xf numFmtId="0" fontId="21" fillId="35" borderId="20" xfId="0" applyFont="1" applyFill="1" applyBorder="1" applyAlignment="1">
      <alignment horizontal="right" wrapText="1"/>
    </xf>
    <xf numFmtId="2" fontId="21" fillId="35" borderId="21" xfId="0" applyNumberFormat="1" applyFont="1" applyFill="1" applyBorder="1" applyAlignment="1">
      <alignment horizontal="right" wrapText="1"/>
    </xf>
    <xf numFmtId="0" fontId="21" fillId="35" borderId="21" xfId="0" applyFont="1" applyFill="1" applyBorder="1" applyAlignment="1">
      <alignment horizontal="right" wrapText="1"/>
    </xf>
    <xf numFmtId="0" fontId="21" fillId="35" borderId="22" xfId="0" applyFont="1" applyFill="1" applyBorder="1" applyAlignment="1">
      <alignment horizontal="right" wrapText="1"/>
    </xf>
    <xf numFmtId="2" fontId="20" fillId="3" borderId="60" xfId="0" applyNumberFormat="1" applyFont="1" applyFill="1" applyBorder="1" applyAlignment="1">
      <alignment horizontal="right" wrapText="1"/>
    </xf>
    <xf numFmtId="2" fontId="20" fillId="3" borderId="26" xfId="0" applyNumberFormat="1" applyFont="1" applyFill="1" applyBorder="1" applyAlignment="1">
      <alignment horizontal="right" wrapText="1"/>
    </xf>
    <xf numFmtId="2" fontId="20" fillId="3" borderId="10" xfId="0" applyNumberFormat="1" applyFont="1" applyFill="1" applyBorder="1" applyAlignment="1">
      <alignment horizontal="right" wrapText="1"/>
    </xf>
    <xf numFmtId="2" fontId="20" fillId="3" borderId="13" xfId="0" applyNumberFormat="1" applyFont="1" applyFill="1" applyBorder="1"/>
    <xf numFmtId="2" fontId="21" fillId="2" borderId="18" xfId="0" applyNumberFormat="1" applyFont="1" applyFill="1" applyBorder="1"/>
    <xf numFmtId="2" fontId="21" fillId="2" borderId="36" xfId="0" applyNumberFormat="1" applyFont="1" applyFill="1" applyBorder="1"/>
    <xf numFmtId="10" fontId="22" fillId="2" borderId="6" xfId="0" applyNumberFormat="1" applyFont="1" applyFill="1" applyBorder="1"/>
    <xf numFmtId="10" fontId="22" fillId="2" borderId="25" xfId="0" applyNumberFormat="1" applyFont="1" applyFill="1" applyBorder="1"/>
    <xf numFmtId="2" fontId="22" fillId="2" borderId="16" xfId="0" applyNumberFormat="1" applyFont="1" applyFill="1" applyBorder="1"/>
    <xf numFmtId="2" fontId="21" fillId="2" borderId="11" xfId="0" applyNumberFormat="1" applyFont="1" applyFill="1" applyBorder="1"/>
    <xf numFmtId="10" fontId="22" fillId="2" borderId="11" xfId="0" applyNumberFormat="1" applyFont="1" applyFill="1" applyBorder="1"/>
    <xf numFmtId="2" fontId="21" fillId="35" borderId="23" xfId="0" applyNumberFormat="1" applyFont="1" applyFill="1" applyBorder="1" applyAlignment="1">
      <alignment wrapText="1"/>
    </xf>
    <xf numFmtId="2" fontId="21" fillId="35" borderId="21" xfId="0" applyNumberFormat="1" applyFont="1" applyFill="1" applyBorder="1" applyAlignment="1">
      <alignment wrapText="1"/>
    </xf>
    <xf numFmtId="2" fontId="21" fillId="35" borderId="66" xfId="0" applyNumberFormat="1" applyFont="1" applyFill="1" applyBorder="1" applyAlignment="1">
      <alignment wrapText="1"/>
    </xf>
    <xf numFmtId="2" fontId="20" fillId="36" borderId="69" xfId="0" applyNumberFormat="1" applyFont="1" applyFill="1" applyBorder="1" applyAlignment="1">
      <alignment wrapText="1"/>
    </xf>
    <xf numFmtId="2" fontId="20" fillId="36" borderId="70" xfId="0" applyNumberFormat="1" applyFont="1" applyFill="1" applyBorder="1" applyAlignment="1">
      <alignment wrapText="1"/>
    </xf>
    <xf numFmtId="2" fontId="20" fillId="36" borderId="71" xfId="0" applyNumberFormat="1" applyFont="1" applyFill="1" applyBorder="1" applyAlignment="1">
      <alignment wrapText="1"/>
    </xf>
    <xf numFmtId="2" fontId="21" fillId="35" borderId="69" xfId="0" applyNumberFormat="1" applyFont="1" applyFill="1" applyBorder="1" applyAlignment="1">
      <alignment wrapText="1"/>
    </xf>
    <xf numFmtId="2" fontId="21" fillId="35" borderId="70" xfId="0" applyNumberFormat="1" applyFont="1" applyFill="1" applyBorder="1" applyAlignment="1">
      <alignment wrapText="1"/>
    </xf>
    <xf numFmtId="2" fontId="21" fillId="35" borderId="71" xfId="0" applyNumberFormat="1" applyFont="1" applyFill="1" applyBorder="1" applyAlignment="1">
      <alignment wrapText="1"/>
    </xf>
    <xf numFmtId="2" fontId="20" fillId="36" borderId="22" xfId="0" applyNumberFormat="1" applyFont="1" applyFill="1" applyBorder="1" applyAlignment="1">
      <alignment wrapText="1"/>
    </xf>
    <xf numFmtId="10" fontId="22" fillId="2" borderId="28" xfId="0" applyNumberFormat="1" applyFont="1" applyFill="1" applyBorder="1"/>
    <xf numFmtId="2" fontId="20" fillId="36" borderId="23" xfId="0" applyNumberFormat="1" applyFont="1" applyFill="1" applyBorder="1" applyAlignment="1">
      <alignment wrapText="1"/>
    </xf>
    <xf numFmtId="2" fontId="20" fillId="36" borderId="21" xfId="0" applyNumberFormat="1" applyFont="1" applyFill="1" applyBorder="1" applyAlignment="1">
      <alignment wrapText="1"/>
    </xf>
    <xf numFmtId="2" fontId="20" fillId="36" borderId="66" xfId="0" applyNumberFormat="1" applyFont="1" applyFill="1" applyBorder="1" applyAlignment="1">
      <alignment wrapText="1"/>
    </xf>
    <xf numFmtId="2" fontId="24" fillId="3" borderId="10" xfId="0" applyNumberFormat="1" applyFont="1" applyFill="1" applyBorder="1"/>
    <xf numFmtId="10" fontId="22" fillId="3" borderId="41" xfId="0" applyNumberFormat="1" applyFont="1" applyFill="1" applyBorder="1"/>
    <xf numFmtId="2" fontId="22" fillId="3" borderId="39" xfId="0" applyNumberFormat="1" applyFont="1" applyFill="1" applyBorder="1"/>
    <xf numFmtId="2" fontId="21" fillId="35" borderId="59" xfId="0" applyNumberFormat="1" applyFont="1" applyFill="1" applyBorder="1" applyAlignment="1">
      <alignment wrapText="1"/>
    </xf>
    <xf numFmtId="0" fontId="20" fillId="0" borderId="0" xfId="0" applyFont="1" applyBorder="1"/>
    <xf numFmtId="2" fontId="20" fillId="36" borderId="20" xfId="0" applyNumberFormat="1" applyFont="1" applyFill="1" applyBorder="1" applyAlignment="1">
      <alignment wrapText="1"/>
    </xf>
    <xf numFmtId="2" fontId="22" fillId="3" borderId="28" xfId="0" applyNumberFormat="1" applyFont="1" applyFill="1" applyBorder="1"/>
    <xf numFmtId="2" fontId="21" fillId="0" borderId="11" xfId="0" applyNumberFormat="1" applyFont="1" applyBorder="1"/>
    <xf numFmtId="10" fontId="22" fillId="3" borderId="7" xfId="0" applyNumberFormat="1" applyFont="1" applyFill="1" applyBorder="1"/>
    <xf numFmtId="2" fontId="21" fillId="35" borderId="22" xfId="0" applyNumberFormat="1" applyFont="1" applyFill="1" applyBorder="1" applyAlignment="1">
      <alignment wrapText="1"/>
    </xf>
    <xf numFmtId="10" fontId="22" fillId="2" borderId="41" xfId="0" applyNumberFormat="1" applyFont="1" applyFill="1" applyBorder="1"/>
    <xf numFmtId="2" fontId="20" fillId="36" borderId="65" xfId="0" applyNumberFormat="1" applyFont="1" applyFill="1" applyBorder="1" applyAlignment="1">
      <alignment wrapText="1"/>
    </xf>
    <xf numFmtId="2" fontId="21" fillId="35" borderId="20" xfId="0" applyNumberFormat="1" applyFont="1" applyFill="1" applyBorder="1" applyAlignment="1">
      <alignment wrapText="1"/>
    </xf>
    <xf numFmtId="2" fontId="20" fillId="3" borderId="20" xfId="0" applyNumberFormat="1" applyFont="1" applyFill="1" applyBorder="1" applyAlignment="1">
      <alignment wrapText="1"/>
    </xf>
    <xf numFmtId="2" fontId="20" fillId="3" borderId="21" xfId="0" applyNumberFormat="1" applyFont="1" applyFill="1" applyBorder="1" applyAlignment="1">
      <alignment wrapText="1"/>
    </xf>
    <xf numFmtId="2" fontId="20" fillId="3" borderId="22" xfId="0" applyNumberFormat="1" applyFont="1" applyFill="1" applyBorder="1" applyAlignment="1">
      <alignment wrapText="1"/>
    </xf>
    <xf numFmtId="0" fontId="25" fillId="0" borderId="2" xfId="0" applyFont="1" applyBorder="1" applyAlignment="1">
      <alignment horizontal="left" vertical="center" wrapText="1"/>
    </xf>
    <xf numFmtId="2" fontId="25" fillId="0" borderId="7" xfId="0" applyNumberFormat="1" applyFont="1" applyBorder="1"/>
    <xf numFmtId="10" fontId="22" fillId="0" borderId="7" xfId="0" applyNumberFormat="1" applyFont="1" applyBorder="1"/>
    <xf numFmtId="10" fontId="22" fillId="0" borderId="28" xfId="0" applyNumberFormat="1" applyFont="1" applyBorder="1"/>
    <xf numFmtId="0" fontId="24" fillId="3" borderId="2" xfId="0" applyFont="1" applyFill="1" applyBorder="1" applyAlignment="1">
      <alignment horizontal="left" vertical="center" wrapText="1"/>
    </xf>
    <xf numFmtId="2" fontId="25" fillId="3" borderId="2" xfId="0" applyNumberFormat="1" applyFont="1" applyFill="1" applyBorder="1"/>
    <xf numFmtId="10" fontId="20" fillId="0" borderId="2" xfId="0" applyNumberFormat="1" applyFont="1" applyBorder="1"/>
    <xf numFmtId="2" fontId="20" fillId="0" borderId="2" xfId="0" applyNumberFormat="1" applyFont="1" applyBorder="1"/>
    <xf numFmtId="0" fontId="25" fillId="0" borderId="2" xfId="0" applyFont="1" applyBorder="1" applyAlignment="1">
      <alignment horizontal="left" vertical="center"/>
    </xf>
    <xf numFmtId="10" fontId="25" fillId="0" borderId="2" xfId="0" applyNumberFormat="1" applyFont="1" applyBorder="1"/>
    <xf numFmtId="0" fontId="19" fillId="0" borderId="2" xfId="0" applyFont="1" applyBorder="1" applyAlignment="1">
      <alignment wrapText="1"/>
    </xf>
    <xf numFmtId="0" fontId="20" fillId="0" borderId="2" xfId="0" applyFont="1" applyBorder="1"/>
    <xf numFmtId="2" fontId="23" fillId="2" borderId="2" xfId="2" applyNumberFormat="1" applyFont="1" applyFill="1" applyBorder="1" applyAlignment="1">
      <alignment horizontal="left" vertical="center"/>
    </xf>
    <xf numFmtId="2" fontId="20" fillId="3" borderId="26" xfId="0" applyNumberFormat="1" applyFont="1" applyFill="1" applyBorder="1"/>
    <xf numFmtId="2" fontId="20" fillId="3" borderId="41" xfId="0" applyNumberFormat="1" applyFont="1" applyFill="1" applyBorder="1"/>
    <xf numFmtId="2" fontId="20" fillId="0" borderId="41" xfId="0" applyNumberFormat="1" applyFont="1" applyBorder="1"/>
    <xf numFmtId="2" fontId="20" fillId="3" borderId="54" xfId="0" applyNumberFormat="1" applyFont="1" applyFill="1" applyBorder="1"/>
    <xf numFmtId="2" fontId="20" fillId="0" borderId="13" xfId="0" applyNumberFormat="1" applyFont="1" applyBorder="1"/>
    <xf numFmtId="2" fontId="20" fillId="0" borderId="6" xfId="0" applyNumberFormat="1" applyFont="1" applyBorder="1"/>
    <xf numFmtId="2" fontId="20" fillId="3" borderId="34" xfId="0" applyNumberFormat="1" applyFont="1" applyFill="1" applyBorder="1"/>
    <xf numFmtId="0" fontId="23" fillId="2" borderId="28" xfId="0" applyFont="1" applyFill="1" applyBorder="1" applyAlignment="1">
      <alignment horizontal="left" vertical="center"/>
    </xf>
    <xf numFmtId="10" fontId="22" fillId="0" borderId="8" xfId="0" applyNumberFormat="1" applyFont="1" applyBorder="1"/>
    <xf numFmtId="2" fontId="22" fillId="0" borderId="28" xfId="0" applyNumberFormat="1" applyFont="1" applyBorder="1"/>
    <xf numFmtId="0" fontId="25" fillId="0" borderId="2" xfId="0" applyFont="1" applyBorder="1"/>
    <xf numFmtId="2" fontId="25" fillId="0" borderId="28" xfId="0" applyNumberFormat="1" applyFont="1" applyBorder="1"/>
    <xf numFmtId="10" fontId="20" fillId="3" borderId="2" xfId="0" applyNumberFormat="1" applyFont="1" applyFill="1" applyBorder="1"/>
    <xf numFmtId="2" fontId="20" fillId="3" borderId="2" xfId="0" applyNumberFormat="1" applyFont="1" applyFill="1" applyBorder="1"/>
    <xf numFmtId="10" fontId="22" fillId="0" borderId="2" xfId="0" applyNumberFormat="1" applyFont="1" applyBorder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/>
    <xf numFmtId="0" fontId="21" fillId="0" borderId="0" xfId="0" applyFont="1"/>
    <xf numFmtId="164" fontId="19" fillId="0" borderId="2" xfId="1" applyNumberFormat="1" applyFont="1" applyBorder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top" wrapText="1"/>
    </xf>
    <xf numFmtId="10" fontId="21" fillId="0" borderId="3" xfId="1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19" fillId="0" borderId="4" xfId="0" applyFont="1" applyBorder="1"/>
    <xf numFmtId="0" fontId="19" fillId="0" borderId="4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19" fillId="0" borderId="56" xfId="0" applyFont="1" applyBorder="1"/>
    <xf numFmtId="0" fontId="19" fillId="0" borderId="41" xfId="0" applyFont="1" applyBorder="1"/>
    <xf numFmtId="0" fontId="19" fillId="0" borderId="5" xfId="0" applyFont="1" applyBorder="1"/>
    <xf numFmtId="10" fontId="19" fillId="0" borderId="56" xfId="0" applyNumberFormat="1" applyFont="1" applyBorder="1" applyAlignment="1">
      <alignment vertical="center" wrapText="1"/>
    </xf>
    <xf numFmtId="10" fontId="19" fillId="0" borderId="41" xfId="1" applyNumberFormat="1" applyFont="1" applyBorder="1" applyAlignment="1">
      <alignment vertical="center" wrapText="1"/>
    </xf>
    <xf numFmtId="2" fontId="19" fillId="0" borderId="2" xfId="0" applyNumberFormat="1" applyFont="1" applyBorder="1" applyAlignment="1">
      <alignment vertical="center" wrapText="1"/>
    </xf>
    <xf numFmtId="2" fontId="21" fillId="2" borderId="33" xfId="0" applyNumberFormat="1" applyFont="1" applyFill="1" applyBorder="1"/>
    <xf numFmtId="2" fontId="21" fillId="2" borderId="33" xfId="0" applyNumberFormat="1" applyFont="1" applyFill="1" applyBorder="1" applyAlignment="1">
      <alignment wrapText="1"/>
    </xf>
    <xf numFmtId="2" fontId="21" fillId="2" borderId="34" xfId="0" applyNumberFormat="1" applyFont="1" applyFill="1" applyBorder="1" applyAlignment="1">
      <alignment wrapText="1"/>
    </xf>
    <xf numFmtId="2" fontId="21" fillId="2" borderId="34" xfId="0" applyNumberFormat="1" applyFont="1" applyFill="1" applyBorder="1"/>
    <xf numFmtId="10" fontId="19" fillId="2" borderId="6" xfId="0" applyNumberFormat="1" applyFont="1" applyFill="1" applyBorder="1" applyAlignment="1">
      <alignment horizontal="right" vertical="center" wrapText="1"/>
    </xf>
    <xf numFmtId="10" fontId="19" fillId="2" borderId="52" xfId="1" applyNumberFormat="1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center" wrapText="1"/>
    </xf>
    <xf numFmtId="2" fontId="20" fillId="3" borderId="0" xfId="0" applyNumberFormat="1" applyFont="1" applyFill="1"/>
    <xf numFmtId="2" fontId="20" fillId="3" borderId="10" xfId="0" applyNumberFormat="1" applyFont="1" applyFill="1" applyBorder="1" applyAlignment="1">
      <alignment wrapText="1"/>
    </xf>
    <xf numFmtId="2" fontId="20" fillId="3" borderId="10" xfId="0" applyNumberFormat="1" applyFont="1" applyFill="1" applyBorder="1"/>
    <xf numFmtId="2" fontId="20" fillId="3" borderId="33" xfId="0" applyNumberFormat="1" applyFont="1" applyFill="1" applyBorder="1" applyAlignment="1">
      <alignment wrapText="1"/>
    </xf>
    <xf numFmtId="10" fontId="19" fillId="3" borderId="26" xfId="0" applyNumberFormat="1" applyFont="1" applyFill="1" applyBorder="1" applyAlignment="1">
      <alignment vertical="center" wrapText="1"/>
    </xf>
    <xf numFmtId="10" fontId="19" fillId="3" borderId="55" xfId="1" applyNumberFormat="1" applyFont="1" applyFill="1" applyBorder="1" applyAlignment="1">
      <alignment vertical="center" wrapText="1"/>
    </xf>
    <xf numFmtId="2" fontId="19" fillId="3" borderId="16" xfId="0" applyNumberFormat="1" applyFont="1" applyFill="1" applyBorder="1" applyAlignment="1">
      <alignment vertical="center" wrapText="1"/>
    </xf>
    <xf numFmtId="2" fontId="21" fillId="35" borderId="61" xfId="0" applyNumberFormat="1" applyFont="1" applyFill="1" applyBorder="1" applyAlignment="1">
      <alignment wrapText="1"/>
    </xf>
    <xf numFmtId="10" fontId="19" fillId="2" borderId="8" xfId="1" applyNumberFormat="1" applyFont="1" applyFill="1" applyBorder="1"/>
    <xf numFmtId="10" fontId="19" fillId="2" borderId="9" xfId="1" applyNumberFormat="1" applyFont="1" applyFill="1" applyBorder="1"/>
    <xf numFmtId="2" fontId="19" fillId="2" borderId="2" xfId="0" applyNumberFormat="1" applyFont="1" applyFill="1" applyBorder="1"/>
    <xf numFmtId="0" fontId="20" fillId="2" borderId="0" xfId="0" applyFont="1" applyFill="1" applyAlignment="1">
      <alignment horizontal="center"/>
    </xf>
    <xf numFmtId="2" fontId="20" fillId="3" borderId="34" xfId="0" applyNumberFormat="1" applyFont="1" applyFill="1" applyBorder="1" applyAlignment="1">
      <alignment wrapText="1"/>
    </xf>
    <xf numFmtId="2" fontId="20" fillId="3" borderId="15" xfId="0" applyNumberFormat="1" applyFont="1" applyFill="1" applyBorder="1" applyAlignment="1">
      <alignment wrapText="1"/>
    </xf>
    <xf numFmtId="0" fontId="24" fillId="3" borderId="13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1" fillId="35" borderId="59" xfId="0" applyFont="1" applyFill="1" applyBorder="1" applyAlignment="1">
      <alignment wrapText="1"/>
    </xf>
    <xf numFmtId="10" fontId="19" fillId="2" borderId="2" xfId="1" applyNumberFormat="1" applyFont="1" applyFill="1" applyBorder="1"/>
    <xf numFmtId="10" fontId="19" fillId="2" borderId="3" xfId="1" applyNumberFormat="1" applyFont="1" applyFill="1" applyBorder="1"/>
    <xf numFmtId="2" fontId="20" fillId="2" borderId="0" xfId="0" applyNumberFormat="1" applyFont="1" applyFill="1"/>
    <xf numFmtId="0" fontId="20" fillId="3" borderId="10" xfId="0" applyFont="1" applyFill="1" applyBorder="1" applyAlignment="1">
      <alignment wrapText="1"/>
    </xf>
    <xf numFmtId="0" fontId="20" fillId="3" borderId="26" xfId="0" applyFont="1" applyFill="1" applyBorder="1" applyAlignment="1">
      <alignment wrapText="1"/>
    </xf>
    <xf numFmtId="0" fontId="20" fillId="3" borderId="34" xfId="0" applyFont="1" applyFill="1" applyBorder="1" applyAlignment="1">
      <alignment wrapText="1"/>
    </xf>
    <xf numFmtId="2" fontId="23" fillId="2" borderId="12" xfId="0" applyNumberFormat="1" applyFont="1" applyFill="1" applyBorder="1"/>
    <xf numFmtId="2" fontId="21" fillId="2" borderId="7" xfId="0" applyNumberFormat="1" applyFont="1" applyFill="1" applyBorder="1"/>
    <xf numFmtId="2" fontId="24" fillId="3" borderId="54" xfId="0" applyNumberFormat="1" applyFont="1" applyFill="1" applyBorder="1"/>
    <xf numFmtId="2" fontId="20" fillId="3" borderId="7" xfId="0" applyNumberFormat="1" applyFont="1" applyFill="1" applyBorder="1"/>
    <xf numFmtId="2" fontId="21" fillId="2" borderId="3" xfId="0" applyNumberFormat="1" applyFont="1" applyFill="1" applyBorder="1"/>
    <xf numFmtId="10" fontId="19" fillId="2" borderId="2" xfId="1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horizontal="left" vertical="center"/>
    </xf>
    <xf numFmtId="2" fontId="20" fillId="3" borderId="25" xfId="0" applyNumberFormat="1" applyFont="1" applyFill="1" applyBorder="1" applyAlignment="1">
      <alignment wrapText="1"/>
    </xf>
    <xf numFmtId="2" fontId="20" fillId="3" borderId="32" xfId="0" applyNumberFormat="1" applyFont="1" applyFill="1" applyBorder="1" applyAlignment="1">
      <alignment wrapText="1"/>
    </xf>
    <xf numFmtId="2" fontId="24" fillId="3" borderId="34" xfId="0" applyNumberFormat="1" applyFont="1" applyFill="1" applyBorder="1"/>
    <xf numFmtId="0" fontId="24" fillId="3" borderId="33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2" fontId="23" fillId="2" borderId="42" xfId="0" applyNumberFormat="1" applyFont="1" applyFill="1" applyBorder="1"/>
    <xf numFmtId="2" fontId="21" fillId="2" borderId="38" xfId="0" applyNumberFormat="1" applyFont="1" applyFill="1" applyBorder="1"/>
    <xf numFmtId="10" fontId="19" fillId="2" borderId="28" xfId="1" applyNumberFormat="1" applyFont="1" applyFill="1" applyBorder="1"/>
    <xf numFmtId="2" fontId="20" fillId="3" borderId="36" xfId="0" applyNumberFormat="1" applyFont="1" applyFill="1" applyBorder="1" applyAlignment="1">
      <alignment wrapText="1"/>
    </xf>
    <xf numFmtId="2" fontId="21" fillId="2" borderId="18" xfId="0" applyNumberFormat="1" applyFont="1" applyFill="1" applyBorder="1" applyAlignment="1">
      <alignment wrapText="1"/>
    </xf>
    <xf numFmtId="2" fontId="21" fillId="2" borderId="0" xfId="0" applyNumberFormat="1" applyFont="1" applyFill="1"/>
    <xf numFmtId="2" fontId="24" fillId="3" borderId="15" xfId="0" applyNumberFormat="1" applyFont="1" applyFill="1" applyBorder="1"/>
    <xf numFmtId="2" fontId="21" fillId="2" borderId="30" xfId="0" applyNumberFormat="1" applyFont="1" applyFill="1" applyBorder="1" applyAlignment="1">
      <alignment wrapText="1"/>
    </xf>
    <xf numFmtId="2" fontId="21" fillId="2" borderId="20" xfId="0" applyNumberFormat="1" applyFont="1" applyFill="1" applyBorder="1" applyAlignment="1">
      <alignment wrapText="1"/>
    </xf>
    <xf numFmtId="2" fontId="21" fillId="2" borderId="22" xfId="0" applyNumberFormat="1" applyFont="1" applyFill="1" applyBorder="1" applyAlignment="1">
      <alignment wrapText="1"/>
    </xf>
    <xf numFmtId="2" fontId="21" fillId="2" borderId="23" xfId="0" applyNumberFormat="1" applyFont="1" applyFill="1" applyBorder="1" applyAlignment="1">
      <alignment wrapText="1"/>
    </xf>
    <xf numFmtId="2" fontId="21" fillId="2" borderId="5" xfId="0" applyNumberFormat="1" applyFont="1" applyFill="1" applyBorder="1" applyAlignment="1">
      <alignment wrapText="1"/>
    </xf>
    <xf numFmtId="2" fontId="20" fillId="3" borderId="27" xfId="0" applyNumberFormat="1" applyFont="1" applyFill="1" applyBorder="1" applyAlignment="1">
      <alignment wrapText="1"/>
    </xf>
    <xf numFmtId="2" fontId="20" fillId="3" borderId="13" xfId="0" applyNumberFormat="1" applyFont="1" applyFill="1" applyBorder="1" applyAlignment="1">
      <alignment wrapText="1"/>
    </xf>
    <xf numFmtId="2" fontId="20" fillId="3" borderId="18" xfId="0" applyNumberFormat="1" applyFont="1" applyFill="1" applyBorder="1" applyAlignment="1">
      <alignment wrapText="1"/>
    </xf>
    <xf numFmtId="2" fontId="21" fillId="2" borderId="28" xfId="0" applyNumberFormat="1" applyFont="1" applyFill="1" applyBorder="1" applyAlignment="1">
      <alignment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2" fontId="24" fillId="3" borderId="25" xfId="0" applyNumberFormat="1" applyFont="1" applyFill="1" applyBorder="1"/>
    <xf numFmtId="2" fontId="24" fillId="3" borderId="33" xfId="0" applyNumberFormat="1" applyFont="1" applyFill="1" applyBorder="1"/>
    <xf numFmtId="0" fontId="21" fillId="35" borderId="58" xfId="0" applyFont="1" applyFill="1" applyBorder="1" applyAlignment="1">
      <alignment wrapText="1"/>
    </xf>
    <xf numFmtId="0" fontId="20" fillId="36" borderId="34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6" borderId="15" xfId="0" applyFont="1" applyFill="1" applyBorder="1" applyAlignment="1">
      <alignment wrapText="1"/>
    </xf>
    <xf numFmtId="2" fontId="24" fillId="3" borderId="11" xfId="0" applyNumberFormat="1" applyFont="1" applyFill="1" applyBorder="1"/>
    <xf numFmtId="10" fontId="26" fillId="2" borderId="2" xfId="1" applyNumberFormat="1" applyFont="1" applyFill="1" applyBorder="1"/>
    <xf numFmtId="2" fontId="21" fillId="2" borderId="39" xfId="0" applyNumberFormat="1" applyFont="1" applyFill="1" applyBorder="1"/>
    <xf numFmtId="10" fontId="22" fillId="2" borderId="2" xfId="1" applyNumberFormat="1" applyFont="1" applyFill="1" applyBorder="1" applyAlignment="1">
      <alignment horizontal="right" vertical="center"/>
    </xf>
    <xf numFmtId="10" fontId="22" fillId="2" borderId="3" xfId="1" applyNumberFormat="1" applyFont="1" applyFill="1" applyBorder="1"/>
    <xf numFmtId="2" fontId="24" fillId="3" borderId="14" xfId="0" applyNumberFormat="1" applyFont="1" applyFill="1" applyBorder="1"/>
    <xf numFmtId="2" fontId="23" fillId="2" borderId="14" xfId="0" applyNumberFormat="1" applyFont="1" applyFill="1" applyBorder="1"/>
    <xf numFmtId="2" fontId="23" fillId="2" borderId="52" xfId="0" applyNumberFormat="1" applyFont="1" applyFill="1" applyBorder="1"/>
    <xf numFmtId="2" fontId="23" fillId="2" borderId="27" xfId="0" applyNumberFormat="1" applyFont="1" applyFill="1" applyBorder="1"/>
    <xf numFmtId="10" fontId="22" fillId="2" borderId="52" xfId="1" applyNumberFormat="1" applyFont="1" applyFill="1" applyBorder="1" applyAlignment="1">
      <alignment vertical="center"/>
    </xf>
    <xf numFmtId="10" fontId="22" fillId="2" borderId="27" xfId="1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2" borderId="0" xfId="0" applyFont="1" applyFill="1" applyAlignment="1">
      <alignment horizontal="left" vertical="center"/>
    </xf>
    <xf numFmtId="2" fontId="24" fillId="3" borderId="30" xfId="0" applyNumberFormat="1" applyFont="1" applyFill="1" applyBorder="1"/>
    <xf numFmtId="2" fontId="24" fillId="3" borderId="27" xfId="0" applyNumberFormat="1" applyFont="1" applyFill="1" applyBorder="1"/>
    <xf numFmtId="0" fontId="24" fillId="3" borderId="52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2" fontId="23" fillId="2" borderId="30" xfId="0" applyNumberFormat="1" applyFont="1" applyFill="1" applyBorder="1"/>
    <xf numFmtId="2" fontId="24" fillId="3" borderId="57" xfId="0" applyNumberFormat="1" applyFont="1" applyFill="1" applyBorder="1"/>
    <xf numFmtId="10" fontId="22" fillId="3" borderId="52" xfId="1" applyNumberFormat="1" applyFont="1" applyFill="1" applyBorder="1" applyAlignment="1">
      <alignment vertical="center"/>
    </xf>
    <xf numFmtId="10" fontId="22" fillId="3" borderId="27" xfId="1" applyNumberFormat="1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10" fontId="26" fillId="2" borderId="52" xfId="1" applyNumberFormat="1" applyFont="1" applyFill="1" applyBorder="1" applyAlignment="1">
      <alignment vertical="center"/>
    </xf>
    <xf numFmtId="0" fontId="21" fillId="35" borderId="61" xfId="0" applyFont="1" applyFill="1" applyBorder="1" applyAlignment="1">
      <alignment wrapText="1"/>
    </xf>
    <xf numFmtId="0" fontId="20" fillId="3" borderId="15" xfId="0" applyFont="1" applyFill="1" applyBorder="1" applyAlignment="1">
      <alignment wrapText="1"/>
    </xf>
    <xf numFmtId="2" fontId="23" fillId="2" borderId="8" xfId="0" applyNumberFormat="1" applyFont="1" applyFill="1" applyBorder="1"/>
    <xf numFmtId="2" fontId="23" fillId="2" borderId="11" xfId="0" applyNumberFormat="1" applyFont="1" applyFill="1" applyBorder="1"/>
    <xf numFmtId="0" fontId="22" fillId="3" borderId="52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2" fontId="25" fillId="0" borderId="8" xfId="0" applyNumberFormat="1" applyFont="1" applyBorder="1"/>
    <xf numFmtId="10" fontId="19" fillId="0" borderId="8" xfId="1" applyNumberFormat="1" applyFont="1" applyBorder="1"/>
    <xf numFmtId="10" fontId="19" fillId="0" borderId="30" xfId="1" applyNumberFormat="1" applyFont="1" applyBorder="1"/>
    <xf numFmtId="2" fontId="19" fillId="0" borderId="2" xfId="0" applyNumberFormat="1" applyFont="1" applyBorder="1"/>
    <xf numFmtId="0" fontId="24" fillId="3" borderId="31" xfId="0" applyFont="1" applyFill="1" applyBorder="1" applyAlignment="1">
      <alignment horizontal="left" vertical="center"/>
    </xf>
    <xf numFmtId="10" fontId="24" fillId="3" borderId="11" xfId="1" applyNumberFormat="1" applyFont="1" applyFill="1" applyBorder="1"/>
    <xf numFmtId="10" fontId="24" fillId="3" borderId="32" xfId="1" applyNumberFormat="1" applyFont="1" applyFill="1" applyBorder="1"/>
    <xf numFmtId="2" fontId="24" fillId="3" borderId="2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3" borderId="0" xfId="0" applyFont="1" applyFill="1"/>
    <xf numFmtId="0" fontId="25" fillId="0" borderId="13" xfId="0" applyFont="1" applyBorder="1" applyAlignment="1">
      <alignment horizontal="left" vertical="center"/>
    </xf>
    <xf numFmtId="164" fontId="25" fillId="0" borderId="6" xfId="1" applyNumberFormat="1" applyFont="1" applyBorder="1"/>
    <xf numFmtId="10" fontId="19" fillId="0" borderId="6" xfId="1" applyNumberFormat="1" applyFont="1" applyBorder="1"/>
    <xf numFmtId="10" fontId="19" fillId="0" borderId="33" xfId="1" applyNumberFormat="1" applyFont="1" applyBorder="1"/>
    <xf numFmtId="0" fontId="19" fillId="0" borderId="0" xfId="0" applyFont="1" applyAlignment="1">
      <alignment wrapText="1"/>
    </xf>
    <xf numFmtId="2" fontId="20" fillId="0" borderId="0" xfId="0" applyNumberFormat="1" applyFont="1"/>
    <xf numFmtId="10" fontId="19" fillId="0" borderId="0" xfId="1" applyNumberFormat="1" applyFont="1"/>
    <xf numFmtId="10" fontId="19" fillId="2" borderId="7" xfId="1" applyNumberFormat="1" applyFont="1" applyFill="1" applyBorder="1"/>
    <xf numFmtId="0" fontId="24" fillId="3" borderId="13" xfId="0" applyFont="1" applyFill="1" applyBorder="1" applyAlignment="1">
      <alignment horizontal="left" vertical="center"/>
    </xf>
    <xf numFmtId="0" fontId="21" fillId="35" borderId="22" xfId="0" applyFont="1" applyFill="1" applyBorder="1" applyAlignment="1">
      <alignment wrapText="1"/>
    </xf>
    <xf numFmtId="2" fontId="20" fillId="36" borderId="67" xfId="0" applyNumberFormat="1" applyFont="1" applyFill="1" applyBorder="1" applyAlignment="1">
      <alignment wrapText="1"/>
    </xf>
    <xf numFmtId="2" fontId="20" fillId="36" borderId="59" xfId="0" applyNumberFormat="1" applyFont="1" applyFill="1" applyBorder="1" applyAlignment="1">
      <alignment wrapText="1"/>
    </xf>
    <xf numFmtId="10" fontId="26" fillId="0" borderId="42" xfId="1" applyNumberFormat="1" applyFont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2" fontId="23" fillId="2" borderId="28" xfId="0" applyNumberFormat="1" applyFont="1" applyFill="1" applyBorder="1"/>
    <xf numFmtId="2" fontId="23" fillId="2" borderId="38" xfId="0" applyNumberFormat="1" applyFont="1" applyFill="1" applyBorder="1"/>
    <xf numFmtId="10" fontId="22" fillId="2" borderId="38" xfId="0" applyNumberFormat="1" applyFont="1" applyFill="1" applyBorder="1" applyAlignment="1">
      <alignment vertical="center"/>
    </xf>
    <xf numFmtId="2" fontId="22" fillId="2" borderId="28" xfId="0" applyNumberFormat="1" applyFont="1" applyFill="1" applyBorder="1" applyAlignment="1">
      <alignment vertical="center"/>
    </xf>
    <xf numFmtId="2" fontId="23" fillId="2" borderId="34" xfId="0" applyNumberFormat="1" applyFont="1" applyFill="1" applyBorder="1"/>
    <xf numFmtId="10" fontId="22" fillId="2" borderId="14" xfId="1" applyNumberFormat="1" applyFont="1" applyFill="1" applyBorder="1" applyAlignment="1">
      <alignment horizontal="right" vertical="center"/>
    </xf>
    <xf numFmtId="10" fontId="26" fillId="2" borderId="34" xfId="0" applyNumberFormat="1" applyFont="1" applyFill="1" applyBorder="1" applyAlignment="1">
      <alignment vertical="center"/>
    </xf>
    <xf numFmtId="2" fontId="22" fillId="2" borderId="2" xfId="0" applyNumberFormat="1" applyFont="1" applyFill="1" applyBorder="1" applyAlignment="1">
      <alignment vertical="center"/>
    </xf>
    <xf numFmtId="0" fontId="25" fillId="0" borderId="13" xfId="0" applyFont="1" applyBorder="1"/>
    <xf numFmtId="2" fontId="25" fillId="0" borderId="6" xfId="0" applyNumberFormat="1" applyFont="1" applyBorder="1"/>
    <xf numFmtId="10" fontId="27" fillId="3" borderId="11" xfId="1" applyNumberFormat="1" applyFont="1" applyFill="1" applyBorder="1"/>
    <xf numFmtId="10" fontId="27" fillId="3" borderId="32" xfId="1" applyNumberFormat="1" applyFont="1" applyFill="1" applyBorder="1"/>
    <xf numFmtId="2" fontId="27" fillId="3" borderId="2" xfId="0" applyNumberFormat="1" applyFont="1" applyFill="1" applyBorder="1"/>
    <xf numFmtId="10" fontId="25" fillId="0" borderId="6" xfId="0" applyNumberFormat="1" applyFont="1" applyBorder="1"/>
    <xf numFmtId="10" fontId="25" fillId="0" borderId="6" xfId="1" applyNumberFormat="1" applyFont="1" applyBorder="1"/>
    <xf numFmtId="0" fontId="19" fillId="0" borderId="0" xfId="0" applyFont="1"/>
    <xf numFmtId="0" fontId="21" fillId="2" borderId="14" xfId="0" applyFont="1" applyFill="1" applyBorder="1"/>
    <xf numFmtId="2" fontId="24" fillId="3" borderId="40" xfId="0" applyNumberFormat="1" applyFont="1" applyFill="1" applyBorder="1"/>
    <xf numFmtId="0" fontId="24" fillId="2" borderId="13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/>
    </xf>
    <xf numFmtId="2" fontId="20" fillId="35" borderId="65" xfId="0" applyNumberFormat="1" applyFont="1" applyFill="1" applyBorder="1" applyAlignment="1">
      <alignment wrapText="1"/>
    </xf>
    <xf numFmtId="2" fontId="20" fillId="35" borderId="21" xfId="0" applyNumberFormat="1" applyFont="1" applyFill="1" applyBorder="1" applyAlignment="1">
      <alignment wrapText="1"/>
    </xf>
    <xf numFmtId="0" fontId="19" fillId="0" borderId="13" xfId="0" applyFont="1" applyBorder="1"/>
    <xf numFmtId="2" fontId="19" fillId="0" borderId="6" xfId="0" applyNumberFormat="1" applyFont="1" applyBorder="1"/>
    <xf numFmtId="0" fontId="24" fillId="3" borderId="37" xfId="0" applyFont="1" applyFill="1" applyBorder="1" applyAlignment="1">
      <alignment horizontal="left" vertical="center"/>
    </xf>
    <xf numFmtId="2" fontId="24" fillId="3" borderId="28" xfId="0" applyNumberFormat="1" applyFont="1" applyFill="1" applyBorder="1"/>
    <xf numFmtId="10" fontId="27" fillId="3" borderId="28" xfId="1" applyNumberFormat="1" applyFont="1" applyFill="1" applyBorder="1"/>
    <xf numFmtId="10" fontId="27" fillId="3" borderId="38" xfId="1" applyNumberFormat="1" applyFont="1" applyFill="1" applyBorder="1"/>
    <xf numFmtId="0" fontId="27" fillId="3" borderId="2" xfId="0" applyFont="1" applyFill="1" applyBorder="1"/>
    <xf numFmtId="0" fontId="19" fillId="0" borderId="19" xfId="0" applyFont="1" applyBorder="1" applyAlignment="1">
      <alignment horizontal="left" vertical="center"/>
    </xf>
    <xf numFmtId="10" fontId="19" fillId="0" borderId="2" xfId="1" applyNumberFormat="1" applyFont="1" applyBorder="1"/>
    <xf numFmtId="10" fontId="19" fillId="0" borderId="3" xfId="1" applyNumberFormat="1" applyFont="1" applyBorder="1"/>
    <xf numFmtId="0" fontId="19" fillId="0" borderId="19" xfId="0" applyFont="1" applyBorder="1"/>
    <xf numFmtId="0" fontId="24" fillId="3" borderId="19" xfId="0" applyFont="1" applyFill="1" applyBorder="1" applyAlignment="1">
      <alignment horizontal="left" vertical="center"/>
    </xf>
    <xf numFmtId="164" fontId="24" fillId="3" borderId="2" xfId="1" applyNumberFormat="1" applyFont="1" applyFill="1" applyBorder="1"/>
    <xf numFmtId="164" fontId="24" fillId="3" borderId="19" xfId="1" applyNumberFormat="1" applyFont="1" applyFill="1" applyBorder="1"/>
    <xf numFmtId="10" fontId="27" fillId="3" borderId="3" xfId="1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10" fontId="21" fillId="0" borderId="26" xfId="0" applyNumberFormat="1" applyFont="1" applyBorder="1" applyAlignment="1">
      <alignment horizontal="center" vertical="top" wrapText="1"/>
    </xf>
    <xf numFmtId="10" fontId="21" fillId="0" borderId="26" xfId="1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20" fillId="0" borderId="63" xfId="0" applyFont="1" applyBorder="1"/>
    <xf numFmtId="10" fontId="22" fillId="0" borderId="39" xfId="0" applyNumberFormat="1" applyFont="1" applyBorder="1"/>
    <xf numFmtId="2" fontId="20" fillId="3" borderId="42" xfId="0" applyNumberFormat="1" applyFont="1" applyFill="1" applyBorder="1"/>
    <xf numFmtId="2" fontId="22" fillId="0" borderId="41" xfId="0" applyNumberFormat="1" applyFont="1" applyBorder="1"/>
    <xf numFmtId="2" fontId="22" fillId="3" borderId="25" xfId="0" applyNumberFormat="1" applyFont="1" applyFill="1" applyBorder="1"/>
    <xf numFmtId="10" fontId="22" fillId="0" borderId="11" xfId="0" applyNumberFormat="1" applyFont="1" applyBorder="1"/>
    <xf numFmtId="2" fontId="22" fillId="0" borderId="11" xfId="0" applyNumberFormat="1" applyFont="1" applyBorder="1"/>
    <xf numFmtId="0" fontId="24" fillId="3" borderId="62" xfId="0" applyFont="1" applyFill="1" applyBorder="1" applyAlignment="1">
      <alignment horizontal="left" vertical="center"/>
    </xf>
    <xf numFmtId="2" fontId="22" fillId="3" borderId="40" xfId="0" applyNumberFormat="1" applyFont="1" applyFill="1" applyBorder="1"/>
    <xf numFmtId="2" fontId="22" fillId="0" borderId="39" xfId="0" applyNumberFormat="1" applyFont="1" applyBorder="1"/>
    <xf numFmtId="2" fontId="21" fillId="0" borderId="28" xfId="0" applyNumberFormat="1" applyFont="1" applyBorder="1"/>
    <xf numFmtId="2" fontId="20" fillId="3" borderId="53" xfId="0" applyNumberFormat="1" applyFont="1" applyFill="1" applyBorder="1"/>
    <xf numFmtId="2" fontId="22" fillId="3" borderId="41" xfId="0" applyNumberFormat="1" applyFont="1" applyFill="1" applyBorder="1"/>
    <xf numFmtId="2" fontId="21" fillId="2" borderId="52" xfId="0" applyNumberFormat="1" applyFont="1" applyFill="1" applyBorder="1"/>
    <xf numFmtId="10" fontId="22" fillId="2" borderId="8" xfId="0" applyNumberFormat="1" applyFont="1" applyFill="1" applyBorder="1"/>
    <xf numFmtId="2" fontId="22" fillId="2" borderId="8" xfId="0" applyNumberFormat="1" applyFont="1" applyFill="1" applyBorder="1"/>
    <xf numFmtId="2" fontId="20" fillId="3" borderId="25" xfId="0" applyNumberFormat="1" applyFont="1" applyFill="1" applyBorder="1"/>
    <xf numFmtId="2" fontId="20" fillId="3" borderId="52" xfId="0" applyNumberFormat="1" applyFont="1" applyFill="1" applyBorder="1"/>
    <xf numFmtId="10" fontId="22" fillId="3" borderId="8" xfId="0" applyNumberFormat="1" applyFont="1" applyFill="1" applyBorder="1"/>
    <xf numFmtId="2" fontId="22" fillId="3" borderId="8" xfId="0" applyNumberFormat="1" applyFont="1" applyFill="1" applyBorder="1"/>
    <xf numFmtId="2" fontId="22" fillId="0" borderId="6" xfId="0" applyNumberFormat="1" applyFont="1" applyBorder="1"/>
    <xf numFmtId="39" fontId="20" fillId="3" borderId="26" xfId="0" applyNumberFormat="1" applyFont="1" applyFill="1" applyBorder="1"/>
    <xf numFmtId="2" fontId="22" fillId="3" borderId="6" xfId="0" applyNumberFormat="1" applyFont="1" applyFill="1" applyBorder="1"/>
    <xf numFmtId="2" fontId="20" fillId="2" borderId="26" xfId="0" applyNumberFormat="1" applyFont="1" applyFill="1" applyBorder="1"/>
    <xf numFmtId="2" fontId="20" fillId="36" borderId="68" xfId="0" applyNumberFormat="1" applyFont="1" applyFill="1" applyBorder="1" applyAlignment="1">
      <alignment wrapText="1"/>
    </xf>
    <xf numFmtId="2" fontId="21" fillId="0" borderId="32" xfId="0" applyNumberFormat="1" applyFont="1" applyBorder="1"/>
    <xf numFmtId="2" fontId="21" fillId="0" borderId="13" xfId="0" applyNumberFormat="1" applyFont="1" applyBorder="1"/>
    <xf numFmtId="2" fontId="22" fillId="0" borderId="25" xfId="0" applyNumberFormat="1" applyFont="1" applyBorder="1"/>
    <xf numFmtId="2" fontId="22" fillId="3" borderId="11" xfId="0" applyNumberFormat="1" applyFont="1" applyFill="1" applyBorder="1"/>
    <xf numFmtId="0" fontId="21" fillId="35" borderId="6" xfId="0" applyFont="1" applyFill="1" applyBorder="1" applyAlignment="1">
      <alignment horizontal="right" wrapText="1"/>
    </xf>
    <xf numFmtId="2" fontId="21" fillId="35" borderId="34" xfId="0" applyNumberFormat="1" applyFont="1" applyFill="1" applyBorder="1" applyAlignment="1">
      <alignment horizontal="right" wrapText="1"/>
    </xf>
    <xf numFmtId="2" fontId="20" fillId="3" borderId="25" xfId="0" applyNumberFormat="1" applyFont="1" applyFill="1" applyBorder="1" applyAlignment="1">
      <alignment horizontal="right" wrapText="1"/>
    </xf>
    <xf numFmtId="2" fontId="20" fillId="3" borderId="15" xfId="0" applyNumberFormat="1" applyFont="1" applyFill="1" applyBorder="1" applyAlignment="1">
      <alignment horizontal="right" wrapText="1"/>
    </xf>
    <xf numFmtId="0" fontId="20" fillId="3" borderId="26" xfId="0" applyFont="1" applyFill="1" applyBorder="1" applyAlignment="1">
      <alignment horizontal="right" wrapText="1"/>
    </xf>
    <xf numFmtId="2" fontId="20" fillId="3" borderId="35" xfId="0" applyNumberFormat="1" applyFont="1" applyFill="1" applyBorder="1"/>
    <xf numFmtId="2" fontId="22" fillId="3" borderId="18" xfId="0" applyNumberFormat="1" applyFont="1" applyFill="1" applyBorder="1"/>
    <xf numFmtId="2" fontId="22" fillId="0" borderId="18" xfId="0" applyNumberFormat="1" applyFont="1" applyBorder="1"/>
    <xf numFmtId="2" fontId="21" fillId="3" borderId="26" xfId="0" applyNumberFormat="1" applyFont="1" applyFill="1" applyBorder="1"/>
    <xf numFmtId="2" fontId="21" fillId="3" borderId="13" xfId="0" applyNumberFormat="1" applyFont="1" applyFill="1" applyBorder="1"/>
    <xf numFmtId="2" fontId="21" fillId="0" borderId="33" xfId="0" applyNumberFormat="1" applyFont="1" applyBorder="1"/>
    <xf numFmtId="2" fontId="21" fillId="0" borderId="34" xfId="0" applyNumberFormat="1" applyFont="1" applyBorder="1"/>
    <xf numFmtId="10" fontId="28" fillId="3" borderId="6" xfId="0" applyNumberFormat="1" applyFont="1" applyFill="1" applyBorder="1"/>
    <xf numFmtId="2" fontId="28" fillId="3" borderId="25" xfId="0" applyNumberFormat="1" applyFont="1" applyFill="1" applyBorder="1"/>
    <xf numFmtId="2" fontId="21" fillId="0" borderId="42" xfId="0" applyNumberFormat="1" applyFont="1" applyBorder="1"/>
    <xf numFmtId="2" fontId="23" fillId="0" borderId="6" xfId="0" applyNumberFormat="1" applyFont="1" applyBorder="1"/>
    <xf numFmtId="2" fontId="23" fillId="0" borderId="14" xfId="0" applyNumberFormat="1" applyFont="1" applyBorder="1"/>
    <xf numFmtId="2" fontId="23" fillId="0" borderId="0" xfId="0" applyNumberFormat="1" applyFont="1"/>
    <xf numFmtId="2" fontId="21" fillId="0" borderId="0" xfId="0" applyNumberFormat="1" applyFont="1"/>
    <xf numFmtId="2" fontId="22" fillId="0" borderId="8" xfId="0" applyNumberFormat="1" applyFont="1" applyBorder="1"/>
    <xf numFmtId="2" fontId="28" fillId="3" borderId="6" xfId="0" applyNumberFormat="1" applyFont="1" applyFill="1" applyBorder="1"/>
    <xf numFmtId="2" fontId="29" fillId="3" borderId="2" xfId="0" applyNumberFormat="1" applyFont="1" applyFill="1" applyBorder="1"/>
    <xf numFmtId="10" fontId="20" fillId="3" borderId="8" xfId="0" applyNumberFormat="1" applyFont="1" applyFill="1" applyBorder="1"/>
    <xf numFmtId="10" fontId="20" fillId="3" borderId="18" xfId="0" applyNumberFormat="1" applyFont="1" applyFill="1" applyBorder="1"/>
    <xf numFmtId="0" fontId="25" fillId="0" borderId="28" xfId="0" applyFont="1" applyBorder="1"/>
    <xf numFmtId="0" fontId="25" fillId="0" borderId="7" xfId="0" applyFont="1" applyBorder="1"/>
    <xf numFmtId="0" fontId="25" fillId="3" borderId="2" xfId="0" applyFont="1" applyFill="1" applyBorder="1"/>
    <xf numFmtId="10" fontId="25" fillId="0" borderId="2" xfId="0" applyNumberFormat="1" applyFont="1" applyBorder="1" applyAlignment="1">
      <alignment horizontal="right"/>
    </xf>
    <xf numFmtId="10" fontId="20" fillId="3" borderId="2" xfId="1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9" fillId="0" borderId="6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zoomScale="70" zoomScaleNormal="70" workbookViewId="0">
      <pane ySplit="3" topLeftCell="A4" activePane="bottomLeft" state="frozen"/>
      <selection pane="bottomLeft" activeCell="K15" sqref="K15"/>
    </sheetView>
  </sheetViews>
  <sheetFormatPr defaultColWidth="20.5703125" defaultRowHeight="51" customHeight="1" x14ac:dyDescent="0.35"/>
  <cols>
    <col min="1" max="1" width="43.7109375" style="2" customWidth="1"/>
    <col min="2" max="9" width="16.7109375" style="2" customWidth="1"/>
    <col min="10" max="16384" width="20.5703125" style="2"/>
  </cols>
  <sheetData>
    <row r="1" spans="1:18" ht="24.95" customHeight="1" x14ac:dyDescent="0.35">
      <c r="A1" s="412" t="s">
        <v>81</v>
      </c>
      <c r="B1" s="413"/>
      <c r="C1" s="413"/>
      <c r="D1" s="413"/>
      <c r="E1" s="413"/>
      <c r="F1" s="413"/>
      <c r="G1" s="413"/>
      <c r="H1" s="413"/>
      <c r="I1" s="414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thickBot="1" x14ac:dyDescent="0.4">
      <c r="A2" s="415"/>
      <c r="B2" s="416"/>
      <c r="C2" s="416"/>
      <c r="D2" s="416"/>
      <c r="E2" s="416"/>
      <c r="F2" s="416"/>
      <c r="G2" s="416"/>
      <c r="H2" s="416"/>
      <c r="I2" s="417"/>
      <c r="J2" s="3"/>
      <c r="K2" s="3"/>
      <c r="L2" s="3"/>
      <c r="M2" s="3"/>
      <c r="N2" s="3"/>
      <c r="O2" s="3"/>
      <c r="P2" s="3"/>
      <c r="Q2" s="3"/>
      <c r="R2" s="3"/>
    </row>
    <row r="3" spans="1:18" ht="103.5" customHeight="1" thickBot="1" x14ac:dyDescent="0.4">
      <c r="A3" s="4"/>
      <c r="B3" s="5" t="s">
        <v>47</v>
      </c>
      <c r="C3" s="5" t="s">
        <v>48</v>
      </c>
      <c r="D3" s="5" t="s">
        <v>49</v>
      </c>
      <c r="E3" s="5" t="s">
        <v>50</v>
      </c>
      <c r="F3" s="6" t="s">
        <v>68</v>
      </c>
      <c r="G3" s="7" t="s">
        <v>13</v>
      </c>
      <c r="H3" s="8" t="s">
        <v>14</v>
      </c>
      <c r="I3" s="9" t="s">
        <v>15</v>
      </c>
    </row>
    <row r="4" spans="1:18" ht="24.95" customHeight="1" x14ac:dyDescent="0.35">
      <c r="A4" s="10" t="s">
        <v>60</v>
      </c>
      <c r="B4" s="11"/>
      <c r="C4" s="11"/>
      <c r="D4" s="11"/>
      <c r="E4" s="11"/>
      <c r="F4" s="11"/>
      <c r="G4" s="12"/>
      <c r="H4" s="12"/>
      <c r="I4" s="11"/>
    </row>
    <row r="5" spans="1:18" ht="24.95" customHeight="1" thickBot="1" x14ac:dyDescent="0.4">
      <c r="A5" s="13" t="s">
        <v>70</v>
      </c>
      <c r="B5" s="14">
        <v>0</v>
      </c>
      <c r="C5" s="15">
        <v>96.1</v>
      </c>
      <c r="D5" s="15">
        <v>0</v>
      </c>
      <c r="E5" s="15">
        <v>0</v>
      </c>
      <c r="F5" s="14">
        <f>B5+C5+D5+E5</f>
        <v>96.1</v>
      </c>
      <c r="G5" s="16">
        <f>(F5-F6)/F6</f>
        <v>2.1632653061224492</v>
      </c>
      <c r="H5" s="17">
        <f>F5/$F$76</f>
        <v>1.8610383393263545E-3</v>
      </c>
      <c r="I5" s="18">
        <f>F5-F6</f>
        <v>65.72</v>
      </c>
    </row>
    <row r="6" spans="1:18" ht="24.95" customHeight="1" thickBot="1" x14ac:dyDescent="0.4">
      <c r="A6" s="19" t="s">
        <v>34</v>
      </c>
      <c r="B6" s="20">
        <v>0</v>
      </c>
      <c r="C6" s="21">
        <v>30.38</v>
      </c>
      <c r="D6" s="22">
        <v>0</v>
      </c>
      <c r="E6" s="21">
        <v>0</v>
      </c>
      <c r="F6" s="20">
        <f t="shared" ref="F6:F40" si="0">B6+C6+D6+E6</f>
        <v>30.38</v>
      </c>
      <c r="G6" s="23"/>
      <c r="H6" s="24"/>
      <c r="I6" s="19"/>
    </row>
    <row r="7" spans="1:18" ht="24.95" customHeight="1" thickBot="1" x14ac:dyDescent="0.4">
      <c r="A7" s="25" t="s">
        <v>19</v>
      </c>
      <c r="B7" s="26">
        <v>692.03</v>
      </c>
      <c r="C7" s="26">
        <v>1155.21</v>
      </c>
      <c r="D7" s="26">
        <v>239.62</v>
      </c>
      <c r="E7" s="27">
        <v>114.62</v>
      </c>
      <c r="F7" s="28">
        <f>B7+C7+D7+E7</f>
        <v>2201.48</v>
      </c>
      <c r="G7" s="29">
        <f>(F7-F8)/F8</f>
        <v>-5.7940501865735364E-2</v>
      </c>
      <c r="H7" s="29">
        <f>F7/$F$76</f>
        <v>4.2633076828930104E-2</v>
      </c>
      <c r="I7" s="30">
        <f>F7-F8</f>
        <v>-135.39999999999964</v>
      </c>
    </row>
    <row r="8" spans="1:18" ht="24.95" customHeight="1" thickBot="1" x14ac:dyDescent="0.4">
      <c r="A8" s="31" t="s">
        <v>16</v>
      </c>
      <c r="B8" s="32">
        <v>608.83000000000004</v>
      </c>
      <c r="C8" s="32">
        <v>1228.3699999999999</v>
      </c>
      <c r="D8" s="33">
        <v>369.03</v>
      </c>
      <c r="E8" s="34">
        <v>130.65</v>
      </c>
      <c r="F8" s="35">
        <f t="shared" si="0"/>
        <v>2336.8799999999997</v>
      </c>
      <c r="G8" s="36"/>
      <c r="H8" s="37"/>
      <c r="I8" s="38"/>
    </row>
    <row r="9" spans="1:18" ht="24.95" customHeight="1" thickBot="1" x14ac:dyDescent="0.4">
      <c r="A9" s="25" t="s">
        <v>23</v>
      </c>
      <c r="B9" s="26">
        <v>18.309999999999999</v>
      </c>
      <c r="C9" s="26">
        <v>248.58</v>
      </c>
      <c r="D9" s="39">
        <v>0</v>
      </c>
      <c r="E9" s="26">
        <v>97.85</v>
      </c>
      <c r="F9" s="40">
        <f t="shared" si="0"/>
        <v>364.74</v>
      </c>
      <c r="G9" s="29">
        <f t="shared" ref="G9:G41" si="1">(F9-F10)/F10</f>
        <v>0.16971329613238412</v>
      </c>
      <c r="H9" s="29">
        <f>F9/$F$76</f>
        <v>7.0634248063048341E-3</v>
      </c>
      <c r="I9" s="30">
        <f>F9-F10</f>
        <v>52.920000000000016</v>
      </c>
    </row>
    <row r="10" spans="1:18" ht="24.95" customHeight="1" thickBot="1" x14ac:dyDescent="0.4">
      <c r="A10" s="31" t="s">
        <v>16</v>
      </c>
      <c r="B10" s="32">
        <v>12.7</v>
      </c>
      <c r="C10" s="32">
        <v>216.22</v>
      </c>
      <c r="D10" s="41">
        <v>0</v>
      </c>
      <c r="E10" s="32">
        <v>82.9</v>
      </c>
      <c r="F10" s="21">
        <f t="shared" si="0"/>
        <v>311.82</v>
      </c>
      <c r="G10" s="37"/>
      <c r="H10" s="37"/>
      <c r="I10" s="38"/>
    </row>
    <row r="11" spans="1:18" ht="24.95" customHeight="1" thickBot="1" x14ac:dyDescent="0.4">
      <c r="A11" s="25" t="s">
        <v>20</v>
      </c>
      <c r="B11" s="42">
        <v>236.1</v>
      </c>
      <c r="C11" s="43">
        <v>86.43</v>
      </c>
      <c r="D11" s="43">
        <v>-5.6</v>
      </c>
      <c r="E11" s="43">
        <v>1.74</v>
      </c>
      <c r="F11" s="44">
        <f t="shared" si="0"/>
        <v>318.66999999999996</v>
      </c>
      <c r="G11" s="29">
        <f t="shared" si="1"/>
        <v>0.15389071948437558</v>
      </c>
      <c r="H11" s="29">
        <f>F11/$F$76</f>
        <v>6.1712496107505658E-3</v>
      </c>
      <c r="I11" s="30">
        <f>F11-F12</f>
        <v>42.5</v>
      </c>
    </row>
    <row r="12" spans="1:18" ht="24.95" customHeight="1" thickBot="1" x14ac:dyDescent="0.4">
      <c r="A12" s="31" t="s">
        <v>16</v>
      </c>
      <c r="B12" s="45">
        <v>229.51</v>
      </c>
      <c r="C12" s="45">
        <v>44.2</v>
      </c>
      <c r="D12" s="45">
        <v>0</v>
      </c>
      <c r="E12" s="45">
        <v>2.46</v>
      </c>
      <c r="F12" s="21">
        <f t="shared" si="0"/>
        <v>276.16999999999996</v>
      </c>
      <c r="G12" s="46"/>
      <c r="H12" s="46"/>
      <c r="I12" s="38"/>
    </row>
    <row r="13" spans="1:18" ht="24.95" customHeight="1" thickBot="1" x14ac:dyDescent="0.4">
      <c r="A13" s="13" t="s">
        <v>71</v>
      </c>
      <c r="B13" s="47">
        <v>0.05</v>
      </c>
      <c r="C13" s="47">
        <v>33.299999999999997</v>
      </c>
      <c r="D13" s="47">
        <v>0</v>
      </c>
      <c r="E13" s="47">
        <v>0</v>
      </c>
      <c r="F13" s="40">
        <f t="shared" si="0"/>
        <v>33.349999999999994</v>
      </c>
      <c r="G13" s="48">
        <f t="shared" si="1"/>
        <v>-0.68012660656052182</v>
      </c>
      <c r="H13" s="48">
        <f>F13/$F$76</f>
        <v>6.4584421036975983E-4</v>
      </c>
      <c r="I13" s="30">
        <f>F13-F14</f>
        <v>-70.910000000000011</v>
      </c>
    </row>
    <row r="14" spans="1:18" ht="24.95" customHeight="1" thickBot="1" x14ac:dyDescent="0.4">
      <c r="A14" s="31" t="s">
        <v>16</v>
      </c>
      <c r="B14" s="49">
        <v>0</v>
      </c>
      <c r="C14" s="50">
        <v>104.26</v>
      </c>
      <c r="D14" s="49">
        <v>0</v>
      </c>
      <c r="E14" s="45">
        <v>0</v>
      </c>
      <c r="F14" s="21">
        <f t="shared" si="0"/>
        <v>104.26</v>
      </c>
      <c r="G14" s="51"/>
      <c r="H14" s="51"/>
      <c r="I14" s="38"/>
    </row>
    <row r="15" spans="1:18" s="57" customFormat="1" ht="24.95" customHeight="1" thickBot="1" x14ac:dyDescent="0.4">
      <c r="A15" s="25" t="s">
        <v>72</v>
      </c>
      <c r="B15" s="52">
        <v>6.04</v>
      </c>
      <c r="C15" s="53">
        <v>56.55</v>
      </c>
      <c r="D15" s="53">
        <v>0</v>
      </c>
      <c r="E15" s="53">
        <v>0</v>
      </c>
      <c r="F15" s="54">
        <f>B15+C15+D15+E15</f>
        <v>62.589999999999996</v>
      </c>
      <c r="G15" s="55">
        <f t="shared" ref="G15" si="2">(F15-F16)/F16</f>
        <v>-1.1216429699842148E-2</v>
      </c>
      <c r="H15" s="55">
        <f>F15/$F$76</f>
        <v>1.2120956259982988E-3</v>
      </c>
      <c r="I15" s="56">
        <f>F15-F16</f>
        <v>-0.71000000000000796</v>
      </c>
    </row>
    <row r="16" spans="1:18" ht="24.95" customHeight="1" thickBot="1" x14ac:dyDescent="0.4">
      <c r="A16" s="31" t="s">
        <v>16</v>
      </c>
      <c r="B16" s="58">
        <v>1.27</v>
      </c>
      <c r="C16" s="59">
        <v>62.03</v>
      </c>
      <c r="D16" s="60">
        <v>0</v>
      </c>
      <c r="E16" s="60">
        <v>0</v>
      </c>
      <c r="F16" s="21">
        <f>B16+C16+D16+E16</f>
        <v>63.300000000000004</v>
      </c>
      <c r="G16" s="51"/>
      <c r="H16" s="51"/>
      <c r="I16" s="38"/>
    </row>
    <row r="17" spans="1:9" ht="24.95" customHeight="1" thickBot="1" x14ac:dyDescent="0.4">
      <c r="A17" s="61" t="s">
        <v>21</v>
      </c>
      <c r="B17" s="62">
        <v>85.38</v>
      </c>
      <c r="C17" s="63">
        <v>296.55</v>
      </c>
      <c r="D17" s="63">
        <v>0.04</v>
      </c>
      <c r="E17" s="64">
        <v>13.41</v>
      </c>
      <c r="F17" s="65">
        <f t="shared" si="0"/>
        <v>395.38000000000005</v>
      </c>
      <c r="G17" s="48">
        <f t="shared" si="1"/>
        <v>0.34058929237446189</v>
      </c>
      <c r="H17" s="29">
        <f>F17/$F$76</f>
        <v>7.6567881228184614E-3</v>
      </c>
      <c r="I17" s="30">
        <f>F17-F18</f>
        <v>100.45000000000005</v>
      </c>
    </row>
    <row r="18" spans="1:9" ht="24.95" customHeight="1" thickBot="1" x14ac:dyDescent="0.4">
      <c r="A18" s="31" t="s">
        <v>16</v>
      </c>
      <c r="B18" s="66">
        <v>55.65</v>
      </c>
      <c r="C18" s="67">
        <v>220.9</v>
      </c>
      <c r="D18" s="67">
        <v>4.54</v>
      </c>
      <c r="E18" s="68">
        <v>13.84</v>
      </c>
      <c r="F18" s="69">
        <f t="shared" si="0"/>
        <v>294.93</v>
      </c>
      <c r="G18" s="37"/>
      <c r="H18" s="46"/>
      <c r="I18" s="38"/>
    </row>
    <row r="19" spans="1:9" ht="24.95" customHeight="1" thickBot="1" x14ac:dyDescent="0.4">
      <c r="A19" s="25" t="s">
        <v>73</v>
      </c>
      <c r="B19" s="43">
        <v>3.27</v>
      </c>
      <c r="C19" s="43">
        <v>24.41</v>
      </c>
      <c r="D19" s="43">
        <v>0</v>
      </c>
      <c r="E19" s="43">
        <v>8.41</v>
      </c>
      <c r="F19" s="40">
        <f t="shared" si="0"/>
        <v>36.090000000000003</v>
      </c>
      <c r="G19" s="29">
        <f t="shared" si="1"/>
        <v>1.365006553079948</v>
      </c>
      <c r="H19" s="29">
        <f>F19/$F$76</f>
        <v>6.9890607353057378E-4</v>
      </c>
      <c r="I19" s="30">
        <f>F19-F20</f>
        <v>20.830000000000005</v>
      </c>
    </row>
    <row r="20" spans="1:9" ht="24.95" customHeight="1" thickBot="1" x14ac:dyDescent="0.4">
      <c r="A20" s="31" t="s">
        <v>16</v>
      </c>
      <c r="B20" s="45">
        <v>0</v>
      </c>
      <c r="C20" s="45">
        <v>11.33</v>
      </c>
      <c r="D20" s="45">
        <v>0</v>
      </c>
      <c r="E20" s="45">
        <v>3.93</v>
      </c>
      <c r="F20" s="21">
        <f t="shared" si="0"/>
        <v>15.26</v>
      </c>
      <c r="G20" s="37"/>
      <c r="H20" s="37"/>
      <c r="I20" s="38"/>
    </row>
    <row r="21" spans="1:9" ht="24.95" customHeight="1" thickBot="1" x14ac:dyDescent="0.4">
      <c r="A21" s="25" t="s">
        <v>74</v>
      </c>
      <c r="B21" s="70">
        <v>626.30999999999995</v>
      </c>
      <c r="C21" s="70">
        <v>621.48</v>
      </c>
      <c r="D21" s="71">
        <v>16.78</v>
      </c>
      <c r="E21" s="72">
        <v>28.46</v>
      </c>
      <c r="F21" s="40">
        <f>B21+C21+D21+E21</f>
        <v>1293.03</v>
      </c>
      <c r="G21" s="29">
        <f t="shared" si="1"/>
        <v>1.1190878378378335E-2</v>
      </c>
      <c r="H21" s="29">
        <f>F21/$F$76</f>
        <v>2.5040358001031802E-2</v>
      </c>
      <c r="I21" s="30">
        <f>F21-F22</f>
        <v>14.309999999999945</v>
      </c>
    </row>
    <row r="22" spans="1:9" ht="24.95" customHeight="1" thickBot="1" x14ac:dyDescent="0.4">
      <c r="A22" s="31" t="s">
        <v>16</v>
      </c>
      <c r="B22" s="73">
        <v>538.78</v>
      </c>
      <c r="C22" s="73">
        <v>614.79999999999995</v>
      </c>
      <c r="D22" s="74">
        <v>100.65</v>
      </c>
      <c r="E22" s="73">
        <v>24.49</v>
      </c>
      <c r="F22" s="21">
        <f>B22+C22+D22+E22</f>
        <v>1278.72</v>
      </c>
      <c r="G22" s="37"/>
      <c r="H22" s="37"/>
      <c r="I22" s="38"/>
    </row>
    <row r="23" spans="1:9" ht="24.95" customHeight="1" thickBot="1" x14ac:dyDescent="0.4">
      <c r="A23" s="61" t="s">
        <v>54</v>
      </c>
      <c r="B23" s="75">
        <v>585.20000000000005</v>
      </c>
      <c r="C23" s="26">
        <v>2108.2199999999998</v>
      </c>
      <c r="D23" s="26">
        <v>1.73</v>
      </c>
      <c r="E23" s="76">
        <v>135.13999999999999</v>
      </c>
      <c r="F23" s="65">
        <f t="shared" si="0"/>
        <v>2830.29</v>
      </c>
      <c r="G23" s="29">
        <f t="shared" si="1"/>
        <v>0.16004524942516016</v>
      </c>
      <c r="H23" s="29">
        <f>F23/$F$76</f>
        <v>5.4810387111467095E-2</v>
      </c>
      <c r="I23" s="30">
        <f>F23-F24</f>
        <v>390.48</v>
      </c>
    </row>
    <row r="24" spans="1:9" ht="24.95" customHeight="1" thickBot="1" x14ac:dyDescent="0.4">
      <c r="A24" s="31" t="s">
        <v>16</v>
      </c>
      <c r="B24" s="77">
        <v>967.82</v>
      </c>
      <c r="C24" s="77">
        <v>1291.82</v>
      </c>
      <c r="D24" s="77">
        <v>7.53</v>
      </c>
      <c r="E24" s="77">
        <v>172.64</v>
      </c>
      <c r="F24" s="21">
        <f t="shared" si="0"/>
        <v>2439.81</v>
      </c>
      <c r="G24" s="37"/>
      <c r="H24" s="37"/>
      <c r="I24" s="38"/>
    </row>
    <row r="25" spans="1:9" ht="24.95" customHeight="1" thickBot="1" x14ac:dyDescent="0.4">
      <c r="A25" s="25" t="s">
        <v>55</v>
      </c>
      <c r="B25" s="26">
        <v>155.68</v>
      </c>
      <c r="C25" s="26">
        <v>914.79</v>
      </c>
      <c r="D25" s="26">
        <v>245.34</v>
      </c>
      <c r="E25" s="26">
        <v>3.7</v>
      </c>
      <c r="F25" s="40">
        <f t="shared" si="0"/>
        <v>1319.51</v>
      </c>
      <c r="G25" s="29">
        <f t="shared" si="1"/>
        <v>0.64183505872984281</v>
      </c>
      <c r="H25" s="29">
        <f>F25/$F$76</f>
        <v>2.555316024062974E-2</v>
      </c>
      <c r="I25" s="30">
        <f>F25-F26</f>
        <v>515.83000000000004</v>
      </c>
    </row>
    <row r="26" spans="1:9" ht="24.95" customHeight="1" thickBot="1" x14ac:dyDescent="0.4">
      <c r="A26" s="31" t="s">
        <v>16</v>
      </c>
      <c r="B26" s="32">
        <v>138.08000000000001</v>
      </c>
      <c r="C26" s="32">
        <v>604.91</v>
      </c>
      <c r="D26" s="32">
        <v>56.92</v>
      </c>
      <c r="E26" s="32">
        <v>3.77</v>
      </c>
      <c r="F26" s="21">
        <f t="shared" si="0"/>
        <v>803.68</v>
      </c>
      <c r="G26" s="37"/>
      <c r="H26" s="37"/>
      <c r="I26" s="38"/>
    </row>
    <row r="27" spans="1:9" ht="24.95" customHeight="1" thickBot="1" x14ac:dyDescent="0.4">
      <c r="A27" s="25" t="s">
        <v>53</v>
      </c>
      <c r="B27" s="78">
        <v>36.74</v>
      </c>
      <c r="C27" s="78">
        <v>68.94</v>
      </c>
      <c r="D27" s="78">
        <v>0</v>
      </c>
      <c r="E27" s="78">
        <v>0</v>
      </c>
      <c r="F27" s="40">
        <f t="shared" si="0"/>
        <v>105.68</v>
      </c>
      <c r="G27" s="29">
        <f t="shared" si="1"/>
        <v>0.73930217248189611</v>
      </c>
      <c r="H27" s="29">
        <f>F27/$F$76</f>
        <v>2.0465612039543097E-3</v>
      </c>
      <c r="I27" s="30">
        <f>F27-F28</f>
        <v>44.920000000000009</v>
      </c>
    </row>
    <row r="28" spans="1:9" ht="24.95" customHeight="1" thickBot="1" x14ac:dyDescent="0.4">
      <c r="A28" s="79" t="s">
        <v>16</v>
      </c>
      <c r="B28" s="80">
        <v>34.29</v>
      </c>
      <c r="C28" s="41">
        <v>26.47</v>
      </c>
      <c r="D28" s="41">
        <v>0</v>
      </c>
      <c r="E28" s="81">
        <v>0</v>
      </c>
      <c r="F28" s="82">
        <f t="shared" si="0"/>
        <v>60.76</v>
      </c>
      <c r="G28" s="37"/>
      <c r="H28" s="37"/>
      <c r="I28" s="38"/>
    </row>
    <row r="29" spans="1:9" ht="24.95" customHeight="1" thickBot="1" x14ac:dyDescent="0.4">
      <c r="A29" s="25" t="s">
        <v>66</v>
      </c>
      <c r="B29" s="43">
        <v>26.05</v>
      </c>
      <c r="C29" s="43">
        <v>217.57</v>
      </c>
      <c r="D29" s="43">
        <v>0</v>
      </c>
      <c r="E29" s="43">
        <v>9.5500000000000007</v>
      </c>
      <c r="F29" s="40">
        <f t="shared" si="0"/>
        <v>253.17000000000002</v>
      </c>
      <c r="G29" s="29">
        <f t="shared" si="1"/>
        <v>0.26439594466363697</v>
      </c>
      <c r="H29" s="29">
        <f>F29/$F$76</f>
        <v>4.9027999621982649E-3</v>
      </c>
      <c r="I29" s="30">
        <f>F29-F30</f>
        <v>52.940000000000026</v>
      </c>
    </row>
    <row r="30" spans="1:9" ht="24.95" customHeight="1" thickBot="1" x14ac:dyDescent="0.4">
      <c r="A30" s="31" t="s">
        <v>16</v>
      </c>
      <c r="B30" s="45">
        <v>18.61</v>
      </c>
      <c r="C30" s="45">
        <v>180.21</v>
      </c>
      <c r="D30" s="45">
        <v>0</v>
      </c>
      <c r="E30" s="45">
        <v>1.41</v>
      </c>
      <c r="F30" s="21">
        <f t="shared" si="0"/>
        <v>200.23</v>
      </c>
      <c r="G30" s="37"/>
      <c r="H30" s="37"/>
      <c r="I30" s="38"/>
    </row>
    <row r="31" spans="1:9" ht="24.95" customHeight="1" thickBot="1" x14ac:dyDescent="0.4">
      <c r="A31" s="25" t="s">
        <v>25</v>
      </c>
      <c r="B31" s="83">
        <v>9.83</v>
      </c>
      <c r="C31" s="83">
        <v>37.799999999999997</v>
      </c>
      <c r="D31" s="83">
        <v>0</v>
      </c>
      <c r="E31" s="83">
        <v>0</v>
      </c>
      <c r="F31" s="40">
        <f t="shared" si="0"/>
        <v>47.629999999999995</v>
      </c>
      <c r="G31" s="29">
        <f t="shared" si="1"/>
        <v>-0.41407307171853858</v>
      </c>
      <c r="H31" s="29">
        <f>F31/$F$76</f>
        <v>9.2238559939765105E-4</v>
      </c>
      <c r="I31" s="30">
        <f>F31-F32</f>
        <v>-33.659999999999997</v>
      </c>
    </row>
    <row r="32" spans="1:9" ht="24.95" customHeight="1" thickBot="1" x14ac:dyDescent="0.4">
      <c r="A32" s="31" t="s">
        <v>16</v>
      </c>
      <c r="B32" s="84">
        <v>2.71</v>
      </c>
      <c r="C32" s="85">
        <v>78.58</v>
      </c>
      <c r="D32" s="85">
        <v>0</v>
      </c>
      <c r="E32" s="86">
        <v>0</v>
      </c>
      <c r="F32" s="82">
        <f t="shared" si="0"/>
        <v>81.289999999999992</v>
      </c>
      <c r="G32" s="46"/>
      <c r="H32" s="46"/>
      <c r="I32" s="38"/>
    </row>
    <row r="33" spans="1:35" ht="24.95" customHeight="1" thickBot="1" x14ac:dyDescent="0.4">
      <c r="A33" s="25" t="s">
        <v>56</v>
      </c>
      <c r="B33" s="87">
        <v>1737.96</v>
      </c>
      <c r="C33" s="88">
        <v>1979.32</v>
      </c>
      <c r="D33" s="89">
        <v>1523.35</v>
      </c>
      <c r="E33" s="90">
        <v>3.87</v>
      </c>
      <c r="F33" s="40">
        <f t="shared" si="0"/>
        <v>5244.4999999999991</v>
      </c>
      <c r="G33" s="29">
        <f t="shared" si="1"/>
        <v>-0.11024964584729452</v>
      </c>
      <c r="H33" s="48">
        <f>F33/$F$76</f>
        <v>0.10156311727988621</v>
      </c>
      <c r="I33" s="30">
        <f>F33-F34</f>
        <v>-649.85000000000036</v>
      </c>
    </row>
    <row r="34" spans="1:35" ht="24.95" customHeight="1" thickBot="1" x14ac:dyDescent="0.4">
      <c r="A34" s="31" t="s">
        <v>16</v>
      </c>
      <c r="B34" s="91">
        <v>1634.26</v>
      </c>
      <c r="C34" s="92">
        <v>2104.3200000000002</v>
      </c>
      <c r="D34" s="93">
        <v>2151.4</v>
      </c>
      <c r="E34" s="93">
        <v>4.37</v>
      </c>
      <c r="F34" s="94">
        <f t="shared" si="0"/>
        <v>5894.3499999999995</v>
      </c>
      <c r="G34" s="37"/>
      <c r="H34" s="37"/>
      <c r="I34" s="38"/>
    </row>
    <row r="35" spans="1:35" s="57" customFormat="1" ht="24.95" customHeight="1" thickBot="1" x14ac:dyDescent="0.4">
      <c r="A35" s="25" t="s">
        <v>28</v>
      </c>
      <c r="B35" s="95">
        <v>2367</v>
      </c>
      <c r="C35" s="95">
        <v>6395.74</v>
      </c>
      <c r="D35" s="95">
        <v>626.24</v>
      </c>
      <c r="E35" s="96">
        <v>11.81</v>
      </c>
      <c r="F35" s="40">
        <f t="shared" si="0"/>
        <v>9400.7899999999991</v>
      </c>
      <c r="G35" s="97">
        <f t="shared" si="1"/>
        <v>0.13898302209804839</v>
      </c>
      <c r="H35" s="98">
        <f>F35/$F$76</f>
        <v>0.18205234765822892</v>
      </c>
      <c r="I35" s="99">
        <f>F35-F36</f>
        <v>1147.119999999999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57" customFormat="1" ht="24.95" customHeight="1" thickBot="1" x14ac:dyDescent="0.4">
      <c r="A36" s="31" t="s">
        <v>16</v>
      </c>
      <c r="B36" s="50">
        <v>2338.63</v>
      </c>
      <c r="C36" s="50">
        <v>4589.8500000000004</v>
      </c>
      <c r="D36" s="50">
        <v>1312.72</v>
      </c>
      <c r="E36" s="50">
        <v>12.47</v>
      </c>
      <c r="F36" s="21">
        <f t="shared" si="0"/>
        <v>8253.67</v>
      </c>
      <c r="G36" s="37"/>
      <c r="H36" s="37"/>
      <c r="I36" s="3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57" customFormat="1" ht="24.95" customHeight="1" thickBot="1" x14ac:dyDescent="0.4">
      <c r="A37" s="25" t="s">
        <v>30</v>
      </c>
      <c r="B37" s="100">
        <v>1559.87</v>
      </c>
      <c r="C37" s="100">
        <v>2723.84</v>
      </c>
      <c r="D37" s="100">
        <v>356.32</v>
      </c>
      <c r="E37" s="100">
        <v>5.73</v>
      </c>
      <c r="F37" s="40">
        <f t="shared" si="0"/>
        <v>4645.7599999999993</v>
      </c>
      <c r="G37" s="97">
        <f t="shared" si="1"/>
        <v>0.14701343847754847</v>
      </c>
      <c r="H37" s="101">
        <f>F37/$F$76</f>
        <v>8.9968131897073922E-2</v>
      </c>
      <c r="I37" s="56">
        <f>F37-F38</f>
        <v>595.44999999999936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57" customFormat="1" ht="24.95" customHeight="1" thickBot="1" x14ac:dyDescent="0.4">
      <c r="A38" s="31" t="s">
        <v>16</v>
      </c>
      <c r="B38" s="50">
        <v>1526.95</v>
      </c>
      <c r="C38" s="50">
        <v>2329.73</v>
      </c>
      <c r="D38" s="50">
        <v>187.74</v>
      </c>
      <c r="E38" s="50">
        <v>5.89</v>
      </c>
      <c r="F38" s="21">
        <f t="shared" si="0"/>
        <v>4050.31</v>
      </c>
      <c r="G38" s="46"/>
      <c r="H38" s="37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4.95" customHeight="1" thickBot="1" x14ac:dyDescent="0.4">
      <c r="A39" s="61" t="s">
        <v>57</v>
      </c>
      <c r="B39" s="102">
        <v>0.62</v>
      </c>
      <c r="C39" s="103">
        <v>0</v>
      </c>
      <c r="D39" s="103">
        <v>0</v>
      </c>
      <c r="E39" s="104">
        <v>0</v>
      </c>
      <c r="F39" s="65">
        <f t="shared" si="0"/>
        <v>0.62</v>
      </c>
      <c r="G39" s="29">
        <f t="shared" si="1"/>
        <v>5.2</v>
      </c>
      <c r="H39" s="29">
        <f>F39/$F$76</f>
        <v>1.2006698963395836E-5</v>
      </c>
      <c r="I39" s="30">
        <f>F39-F40</f>
        <v>0.52</v>
      </c>
    </row>
    <row r="40" spans="1:35" ht="24.95" customHeight="1" thickBot="1" x14ac:dyDescent="0.4">
      <c r="A40" s="31" t="s">
        <v>16</v>
      </c>
      <c r="B40" s="105">
        <v>0.1</v>
      </c>
      <c r="C40" s="106">
        <v>0</v>
      </c>
      <c r="D40" s="106">
        <v>0</v>
      </c>
      <c r="E40" s="107">
        <v>0</v>
      </c>
      <c r="F40" s="21">
        <f t="shared" si="0"/>
        <v>0.1</v>
      </c>
      <c r="G40" s="46"/>
      <c r="H40" s="37"/>
      <c r="I40" s="38"/>
    </row>
    <row r="41" spans="1:35" ht="24.95" customHeight="1" thickBot="1" x14ac:dyDescent="0.4">
      <c r="A41" s="25" t="s">
        <v>18</v>
      </c>
      <c r="B41" s="108">
        <v>99.81</v>
      </c>
      <c r="C41" s="109">
        <v>580.78</v>
      </c>
      <c r="D41" s="109">
        <v>741.22</v>
      </c>
      <c r="E41" s="110">
        <v>57.62</v>
      </c>
      <c r="F41" s="40">
        <f>B41+C41+D41+E41</f>
        <v>1479.4299999999998</v>
      </c>
      <c r="G41" s="29">
        <f t="shared" si="1"/>
        <v>0.38216691424460697</v>
      </c>
      <c r="H41" s="29">
        <f>F41/$F$76</f>
        <v>2.8650113947446289E-2</v>
      </c>
      <c r="I41" s="30">
        <f>F41-F42</f>
        <v>409.05999999999995</v>
      </c>
    </row>
    <row r="42" spans="1:35" ht="24.95" customHeight="1" thickBot="1" x14ac:dyDescent="0.4">
      <c r="A42" s="31" t="s">
        <v>16</v>
      </c>
      <c r="B42" s="105">
        <v>86.32</v>
      </c>
      <c r="C42" s="106">
        <v>565.96</v>
      </c>
      <c r="D42" s="106">
        <v>366.63</v>
      </c>
      <c r="E42" s="111">
        <v>51.46</v>
      </c>
      <c r="F42" s="20">
        <f>B42+C42+D42+E42</f>
        <v>1070.3699999999999</v>
      </c>
      <c r="G42" s="51"/>
      <c r="H42" s="37"/>
      <c r="I42" s="38"/>
    </row>
    <row r="43" spans="1:35" ht="24.95" customHeight="1" thickBot="1" x14ac:dyDescent="0.4">
      <c r="A43" s="25" t="s">
        <v>58</v>
      </c>
      <c r="B43" s="108">
        <v>220.48</v>
      </c>
      <c r="C43" s="109">
        <v>174.1</v>
      </c>
      <c r="D43" s="109">
        <v>0</v>
      </c>
      <c r="E43" s="110">
        <v>3.45</v>
      </c>
      <c r="F43" s="28">
        <f>B43+C43+D43+E43</f>
        <v>398.03</v>
      </c>
      <c r="G43" s="97">
        <f t="shared" ref="G43" si="3">(F43-F44)/F44</f>
        <v>0.11203307909367743</v>
      </c>
      <c r="H43" s="112">
        <f>F43/$F$76</f>
        <v>7.7081070780652327E-3</v>
      </c>
      <c r="I43" s="56">
        <f>F43-F44</f>
        <v>40.099999999999966</v>
      </c>
    </row>
    <row r="44" spans="1:35" ht="24.95" customHeight="1" thickBot="1" x14ac:dyDescent="0.4">
      <c r="A44" s="79" t="s">
        <v>16</v>
      </c>
      <c r="B44" s="113">
        <v>202.54</v>
      </c>
      <c r="C44" s="114">
        <v>152.93</v>
      </c>
      <c r="D44" s="114">
        <v>0</v>
      </c>
      <c r="E44" s="115">
        <v>2.46</v>
      </c>
      <c r="F44" s="116">
        <f>B44+C44+D44+E44</f>
        <v>357.93</v>
      </c>
      <c r="G44" s="37"/>
      <c r="H44" s="117"/>
      <c r="I44" s="118"/>
    </row>
    <row r="45" spans="1:35" ht="24.95" customHeight="1" thickBot="1" x14ac:dyDescent="0.4">
      <c r="A45" s="61" t="s">
        <v>24</v>
      </c>
      <c r="B45" s="119">
        <v>287.94</v>
      </c>
      <c r="C45" s="109">
        <v>454.53</v>
      </c>
      <c r="D45" s="109">
        <v>0</v>
      </c>
      <c r="E45" s="110">
        <v>1.21</v>
      </c>
      <c r="F45" s="40">
        <f t="shared" ref="F45:F54" si="4">B45+C45+D45+E45</f>
        <v>743.68000000000006</v>
      </c>
      <c r="G45" s="97">
        <f t="shared" ref="G45" si="5">(F45-F46)/F46</f>
        <v>0.44600427765895384</v>
      </c>
      <c r="H45" s="97">
        <f>F45/$F$76</f>
        <v>1.4401841750158413E-2</v>
      </c>
      <c r="I45" s="56">
        <f>F45-F46</f>
        <v>229.38</v>
      </c>
      <c r="J45" s="120"/>
    </row>
    <row r="46" spans="1:35" ht="24.95" customHeight="1" thickBot="1" x14ac:dyDescent="0.4">
      <c r="A46" s="31" t="s">
        <v>16</v>
      </c>
      <c r="B46" s="121">
        <v>175.82</v>
      </c>
      <c r="C46" s="114">
        <v>337.61</v>
      </c>
      <c r="D46" s="114">
        <v>0</v>
      </c>
      <c r="E46" s="111">
        <v>0.87</v>
      </c>
      <c r="F46" s="21">
        <f t="shared" si="4"/>
        <v>514.30000000000007</v>
      </c>
      <c r="G46" s="46"/>
      <c r="H46" s="46"/>
      <c r="I46" s="122"/>
    </row>
    <row r="47" spans="1:35" ht="24.95" customHeight="1" thickBot="1" x14ac:dyDescent="0.4">
      <c r="A47" s="25" t="s">
        <v>59</v>
      </c>
      <c r="B47" s="119">
        <v>1.01</v>
      </c>
      <c r="C47" s="109">
        <v>0.05</v>
      </c>
      <c r="D47" s="109">
        <v>0</v>
      </c>
      <c r="E47" s="119">
        <v>0.68</v>
      </c>
      <c r="F47" s="123">
        <f t="shared" si="4"/>
        <v>1.7400000000000002</v>
      </c>
      <c r="G47" s="97">
        <f t="shared" ref="G47" si="6">(F47-F48)/F48</f>
        <v>1.2025316455696204</v>
      </c>
      <c r="H47" s="97">
        <f>F47/$F$76</f>
        <v>3.3696219671465734E-5</v>
      </c>
      <c r="I47" s="56">
        <f>F47-F48</f>
        <v>0.95000000000000018</v>
      </c>
    </row>
    <row r="48" spans="1:35" ht="24.95" customHeight="1" thickBot="1" x14ac:dyDescent="0.4">
      <c r="A48" s="31" t="s">
        <v>16</v>
      </c>
      <c r="B48" s="121">
        <v>0.11</v>
      </c>
      <c r="C48" s="106">
        <v>0</v>
      </c>
      <c r="D48" s="106">
        <v>0</v>
      </c>
      <c r="E48" s="111">
        <v>0.68</v>
      </c>
      <c r="F48" s="20">
        <f t="shared" si="4"/>
        <v>0.79</v>
      </c>
      <c r="G48" s="124"/>
      <c r="H48" s="124"/>
      <c r="I48" s="38"/>
    </row>
    <row r="49" spans="1:9" ht="24.95" customHeight="1" thickBot="1" x14ac:dyDescent="0.4">
      <c r="A49" s="25" t="s">
        <v>17</v>
      </c>
      <c r="B49" s="108">
        <v>175.86</v>
      </c>
      <c r="C49" s="109">
        <v>659.56</v>
      </c>
      <c r="D49" s="109">
        <v>0</v>
      </c>
      <c r="E49" s="125">
        <v>190.26</v>
      </c>
      <c r="F49" s="28">
        <f t="shared" si="4"/>
        <v>1025.6799999999998</v>
      </c>
      <c r="G49" s="126">
        <f t="shared" ref="G49" si="7">(F49-F50)/F50</f>
        <v>0.28129918800749509</v>
      </c>
      <c r="H49" s="101">
        <f>F49/$F$76</f>
        <v>1.9862953214154579E-2</v>
      </c>
      <c r="I49" s="56">
        <f>F49-F50</f>
        <v>225.17999999999984</v>
      </c>
    </row>
    <row r="50" spans="1:9" ht="24.95" customHeight="1" thickBot="1" x14ac:dyDescent="0.4">
      <c r="A50" s="31" t="s">
        <v>16</v>
      </c>
      <c r="B50" s="127">
        <v>442.71</v>
      </c>
      <c r="C50" s="127">
        <v>188.59</v>
      </c>
      <c r="D50" s="127">
        <v>0</v>
      </c>
      <c r="E50" s="127">
        <v>169.2</v>
      </c>
      <c r="F50" s="20">
        <f t="shared" si="4"/>
        <v>800.5</v>
      </c>
      <c r="G50" s="37"/>
      <c r="H50" s="37"/>
      <c r="I50" s="38"/>
    </row>
    <row r="51" spans="1:9" ht="24.95" customHeight="1" thickBot="1" x14ac:dyDescent="0.4">
      <c r="A51" s="25" t="s">
        <v>29</v>
      </c>
      <c r="B51" s="128">
        <v>1213.96</v>
      </c>
      <c r="C51" s="103">
        <v>3250.65</v>
      </c>
      <c r="D51" s="103">
        <v>862.25</v>
      </c>
      <c r="E51" s="125">
        <v>7.15</v>
      </c>
      <c r="F51" s="28">
        <f t="shared" si="4"/>
        <v>5334.01</v>
      </c>
      <c r="G51" s="97">
        <f t="shared" ref="G51" si="8">(F51-F52)/F52</f>
        <v>-5.7429699412094894E-3</v>
      </c>
      <c r="H51" s="101">
        <f>F51/$F$76</f>
        <v>0.10329653602861778</v>
      </c>
      <c r="I51" s="56">
        <f>F51-F52</f>
        <v>-30.809999999999491</v>
      </c>
    </row>
    <row r="52" spans="1:9" ht="24.95" customHeight="1" thickBot="1" x14ac:dyDescent="0.4">
      <c r="A52" s="31" t="s">
        <v>16</v>
      </c>
      <c r="B52" s="129">
        <v>1057.68</v>
      </c>
      <c r="C52" s="130">
        <v>3226.77</v>
      </c>
      <c r="D52" s="130">
        <v>1072.52</v>
      </c>
      <c r="E52" s="131">
        <v>7.85</v>
      </c>
      <c r="F52" s="20">
        <f t="shared" si="4"/>
        <v>5364.82</v>
      </c>
      <c r="G52" s="37"/>
      <c r="H52" s="37"/>
      <c r="I52" s="38"/>
    </row>
    <row r="53" spans="1:9" ht="24.95" customHeight="1" thickBot="1" x14ac:dyDescent="0.4">
      <c r="A53" s="25" t="s">
        <v>22</v>
      </c>
      <c r="B53" s="128">
        <v>101.68</v>
      </c>
      <c r="C53" s="83">
        <v>58.79</v>
      </c>
      <c r="D53" s="103">
        <v>0</v>
      </c>
      <c r="E53" s="125">
        <v>0.33</v>
      </c>
      <c r="F53" s="28">
        <f t="shared" si="4"/>
        <v>160.80000000000001</v>
      </c>
      <c r="G53" s="97">
        <f t="shared" ref="G53" si="9">(F53-F54)/F54</f>
        <v>0.1911993480998595</v>
      </c>
      <c r="H53" s="101">
        <f>F53/$F$76</f>
        <v>3.1139954730871784E-3</v>
      </c>
      <c r="I53" s="56">
        <f>F53-F54</f>
        <v>25.810000000000031</v>
      </c>
    </row>
    <row r="54" spans="1:9" ht="24.95" customHeight="1" thickBot="1" x14ac:dyDescent="0.4">
      <c r="A54" s="31" t="s">
        <v>16</v>
      </c>
      <c r="B54" s="127">
        <v>93.82</v>
      </c>
      <c r="C54" s="114">
        <v>40.97</v>
      </c>
      <c r="D54" s="127">
        <v>0</v>
      </c>
      <c r="E54" s="127">
        <v>0.2</v>
      </c>
      <c r="F54" s="20">
        <f t="shared" si="4"/>
        <v>134.98999999999998</v>
      </c>
      <c r="G54" s="46"/>
      <c r="H54" s="37"/>
      <c r="I54" s="38"/>
    </row>
    <row r="55" spans="1:9" ht="24.95" customHeight="1" x14ac:dyDescent="0.35">
      <c r="A55" s="132" t="s">
        <v>63</v>
      </c>
      <c r="B55" s="133">
        <f>SUM(B5,B7,B9,B11,B13,B15,B17,B19,B21,B23,B25,B27,B29,B31,B33,B35,B37,B39,B41,B43,B45,B47,B49,B51,B53)</f>
        <v>10247.18</v>
      </c>
      <c r="C55" s="133">
        <f t="shared" ref="C55:F55" si="10">SUM(C5,C7,C9,C11,C13,C15,C17,C19,C21,C23,C25,C27,C29,C31,C33,C35,C37,C39,C41,C43,C45,C47,C49,C51,C53)</f>
        <v>22243.289999999997</v>
      </c>
      <c r="D55" s="133">
        <f t="shared" si="10"/>
        <v>4607.29</v>
      </c>
      <c r="E55" s="133">
        <f t="shared" si="10"/>
        <v>694.99</v>
      </c>
      <c r="F55" s="133">
        <f t="shared" si="10"/>
        <v>37792.75</v>
      </c>
      <c r="G55" s="134">
        <f>(F55-F56)/F56</f>
        <v>8.7886108138200622E-2</v>
      </c>
      <c r="H55" s="135">
        <f>F55/$F$76</f>
        <v>0.73188092298206131</v>
      </c>
      <c r="I55" s="30">
        <f>F55-F56</f>
        <v>3053.1299999999974</v>
      </c>
    </row>
    <row r="56" spans="1:9" ht="24.95" customHeight="1" x14ac:dyDescent="0.35">
      <c r="A56" s="136" t="s">
        <v>26</v>
      </c>
      <c r="B56" s="137">
        <f>SUM(B6,B8,B10,B12,B14,B16,B18,B20,B22,B24,B26,B28,B30,B32,B34,B36,B38,B40,B42,B44,B46,B48,B50,B52,B54)</f>
        <v>10167.19</v>
      </c>
      <c r="C56" s="137">
        <f t="shared" ref="C56:F56" si="11">SUM(C6,C8,C10,C12,C14,C16,C18,C20,C22,C24,C26,C28,C30,C32,C34,C36,C38,C40,C42,C44,C46,C48,C50,C52,C54)</f>
        <v>18251.210000000003</v>
      </c>
      <c r="D56" s="137">
        <f t="shared" si="11"/>
        <v>5629.68</v>
      </c>
      <c r="E56" s="137">
        <f t="shared" si="11"/>
        <v>691.54000000000008</v>
      </c>
      <c r="F56" s="137">
        <f t="shared" si="11"/>
        <v>34739.620000000003</v>
      </c>
      <c r="G56" s="138"/>
      <c r="H56" s="138"/>
      <c r="I56" s="139"/>
    </row>
    <row r="57" spans="1:9" ht="24.95" customHeight="1" x14ac:dyDescent="0.35">
      <c r="A57" s="140" t="s">
        <v>27</v>
      </c>
      <c r="B57" s="141">
        <f>(B55-B56)/B56</f>
        <v>7.8674638715318362E-3</v>
      </c>
      <c r="C57" s="141">
        <f t="shared" ref="C57:F57" si="12">(C55-C56)/C56</f>
        <v>0.21872960751643283</v>
      </c>
      <c r="D57" s="141">
        <f t="shared" si="12"/>
        <v>-0.18160712509414395</v>
      </c>
      <c r="E57" s="141">
        <f t="shared" si="12"/>
        <v>4.9888654307775858E-3</v>
      </c>
      <c r="F57" s="141">
        <f t="shared" si="12"/>
        <v>8.7886108138200622E-2</v>
      </c>
      <c r="G57" s="138"/>
      <c r="H57" s="138"/>
      <c r="I57" s="139"/>
    </row>
    <row r="58" spans="1:9" ht="24.95" customHeight="1" x14ac:dyDescent="0.35">
      <c r="A58" s="142" t="s">
        <v>31</v>
      </c>
      <c r="B58" s="143"/>
      <c r="C58" s="143"/>
      <c r="D58" s="143"/>
      <c r="E58" s="143"/>
      <c r="F58" s="143"/>
      <c r="G58" s="138"/>
      <c r="H58" s="138"/>
      <c r="I58" s="139"/>
    </row>
    <row r="59" spans="1:9" ht="24.95" customHeight="1" thickBot="1" x14ac:dyDescent="0.4">
      <c r="A59" s="144" t="s">
        <v>64</v>
      </c>
      <c r="B59" s="14">
        <v>349.56</v>
      </c>
      <c r="C59" s="14">
        <v>405.95</v>
      </c>
      <c r="D59" s="14">
        <v>0</v>
      </c>
      <c r="E59" s="14">
        <v>0</v>
      </c>
      <c r="F59" s="15">
        <f t="shared" ref="F59:F68" si="13">B59+C59+D59+E59</f>
        <v>755.51</v>
      </c>
      <c r="G59" s="16">
        <f t="shared" ref="G59" si="14">(F59-F60)/F60</f>
        <v>0.78426186146470489</v>
      </c>
      <c r="H59" s="16">
        <f>F59/$F$76</f>
        <v>1.46309373126374E-2</v>
      </c>
      <c r="I59" s="30">
        <f>F59-F60</f>
        <v>332.08</v>
      </c>
    </row>
    <row r="60" spans="1:9" ht="24.95" customHeight="1" thickBot="1" x14ac:dyDescent="0.4">
      <c r="A60" s="79" t="s">
        <v>16</v>
      </c>
      <c r="B60" s="145">
        <v>198.31</v>
      </c>
      <c r="C60" s="145">
        <v>225.12</v>
      </c>
      <c r="D60" s="145">
        <v>0</v>
      </c>
      <c r="E60" s="145">
        <v>0</v>
      </c>
      <c r="F60" s="146">
        <f t="shared" si="13"/>
        <v>423.43</v>
      </c>
      <c r="G60" s="37"/>
      <c r="H60" s="37"/>
      <c r="I60" s="38"/>
    </row>
    <row r="61" spans="1:9" ht="24.95" customHeight="1" thickBot="1" x14ac:dyDescent="0.4">
      <c r="A61" s="144" t="s">
        <v>78</v>
      </c>
      <c r="B61" s="123">
        <v>1720.28</v>
      </c>
      <c r="C61" s="123">
        <v>636.97</v>
      </c>
      <c r="D61" s="123">
        <v>2.59</v>
      </c>
      <c r="E61" s="123">
        <v>25</v>
      </c>
      <c r="F61" s="15">
        <f t="shared" si="13"/>
        <v>2384.84</v>
      </c>
      <c r="G61" s="29">
        <f t="shared" ref="G61:G73" si="15">(F61-F62)/F62</f>
        <v>0.18369615930591546</v>
      </c>
      <c r="H61" s="29">
        <f>F61/$F$76</f>
        <v>4.6183961219136982E-2</v>
      </c>
      <c r="I61" s="30">
        <f>F61-F62</f>
        <v>370.10000000000014</v>
      </c>
    </row>
    <row r="62" spans="1:9" ht="24.95" customHeight="1" thickBot="1" x14ac:dyDescent="0.4">
      <c r="A62" s="79" t="s">
        <v>16</v>
      </c>
      <c r="B62" s="145">
        <v>1392.03</v>
      </c>
      <c r="C62" s="145">
        <v>584.94000000000005</v>
      </c>
      <c r="D62" s="145">
        <v>10.36</v>
      </c>
      <c r="E62" s="145">
        <v>27.41</v>
      </c>
      <c r="F62" s="146">
        <f t="shared" si="13"/>
        <v>2014.74</v>
      </c>
      <c r="G62" s="37"/>
      <c r="H62" s="37"/>
      <c r="I62" s="38"/>
    </row>
    <row r="63" spans="1:9" ht="24.95" customHeight="1" thickBot="1" x14ac:dyDescent="0.4">
      <c r="A63" s="25" t="s">
        <v>67</v>
      </c>
      <c r="B63" s="123">
        <v>312.31</v>
      </c>
      <c r="C63" s="123">
        <v>254.98</v>
      </c>
      <c r="D63" s="123">
        <v>0</v>
      </c>
      <c r="E63" s="123">
        <v>0.86</v>
      </c>
      <c r="F63" s="147">
        <f t="shared" si="13"/>
        <v>568.15</v>
      </c>
      <c r="G63" s="29">
        <f t="shared" si="15"/>
        <v>0.21016869728209911</v>
      </c>
      <c r="H63" s="29">
        <f>F63/$F$76</f>
        <v>1.1002590348473135E-2</v>
      </c>
      <c r="I63" s="30">
        <f>F63-F64</f>
        <v>98.669999999999902</v>
      </c>
    </row>
    <row r="64" spans="1:9" ht="24.95" customHeight="1" thickBot="1" x14ac:dyDescent="0.4">
      <c r="A64" s="79" t="s">
        <v>16</v>
      </c>
      <c r="B64" s="145">
        <v>266.49</v>
      </c>
      <c r="C64" s="145">
        <v>202.33</v>
      </c>
      <c r="D64" s="145">
        <v>0</v>
      </c>
      <c r="E64" s="145">
        <v>0.66</v>
      </c>
      <c r="F64" s="146">
        <f t="shared" si="13"/>
        <v>469.48000000000008</v>
      </c>
      <c r="G64" s="37"/>
      <c r="H64" s="37"/>
      <c r="I64" s="38"/>
    </row>
    <row r="65" spans="1:9" ht="24.95" customHeight="1" thickBot="1" x14ac:dyDescent="0.4">
      <c r="A65" s="25" t="s">
        <v>32</v>
      </c>
      <c r="B65" s="123">
        <v>869.37</v>
      </c>
      <c r="C65" s="123">
        <v>308.19</v>
      </c>
      <c r="D65" s="123">
        <v>0</v>
      </c>
      <c r="E65" s="123">
        <v>1.48</v>
      </c>
      <c r="F65" s="15">
        <f t="shared" si="13"/>
        <v>1179.04</v>
      </c>
      <c r="G65" s="29">
        <f t="shared" si="15"/>
        <v>0.28928692495270597</v>
      </c>
      <c r="H65" s="29">
        <f>F65/$F$76</f>
        <v>2.2832868299681008E-2</v>
      </c>
      <c r="I65" s="30">
        <f>F65-F66</f>
        <v>264.55000000000007</v>
      </c>
    </row>
    <row r="66" spans="1:9" ht="24.95" customHeight="1" thickBot="1" x14ac:dyDescent="0.4">
      <c r="A66" s="79" t="s">
        <v>16</v>
      </c>
      <c r="B66" s="148">
        <v>736.68</v>
      </c>
      <c r="C66" s="148">
        <v>174.27</v>
      </c>
      <c r="D66" s="148">
        <v>3.54</v>
      </c>
      <c r="E66" s="148">
        <v>0</v>
      </c>
      <c r="F66" s="146">
        <f t="shared" si="13"/>
        <v>914.4899999999999</v>
      </c>
      <c r="G66" s="51"/>
      <c r="H66" s="51"/>
      <c r="I66" s="38"/>
    </row>
    <row r="67" spans="1:9" ht="24.95" customHeight="1" thickBot="1" x14ac:dyDescent="0.4">
      <c r="A67" s="25" t="s">
        <v>75</v>
      </c>
      <c r="B67" s="149">
        <v>5.95</v>
      </c>
      <c r="C67" s="150">
        <v>0.03</v>
      </c>
      <c r="D67" s="150">
        <v>0</v>
      </c>
      <c r="E67" s="150">
        <v>0</v>
      </c>
      <c r="F67" s="15">
        <f t="shared" si="13"/>
        <v>5.98</v>
      </c>
      <c r="G67" s="29">
        <f>(F67-F68)/F68</f>
        <v>0.4621026894865527</v>
      </c>
      <c r="H67" s="29">
        <f>F67/F76</f>
        <v>1.1580654806630178E-4</v>
      </c>
      <c r="I67" s="30">
        <f>F67-F68</f>
        <v>1.8900000000000006</v>
      </c>
    </row>
    <row r="68" spans="1:9" ht="24.95" customHeight="1" thickBot="1" x14ac:dyDescent="0.4">
      <c r="A68" s="79" t="s">
        <v>16</v>
      </c>
      <c r="B68" s="145">
        <v>3.98</v>
      </c>
      <c r="C68" s="145">
        <v>0.11</v>
      </c>
      <c r="D68" s="151">
        <v>0</v>
      </c>
      <c r="E68" s="145">
        <v>0</v>
      </c>
      <c r="F68" s="146">
        <f t="shared" si="13"/>
        <v>4.09</v>
      </c>
      <c r="G68" s="37"/>
      <c r="H68" s="37"/>
      <c r="I68" s="38"/>
    </row>
    <row r="69" spans="1:9" ht="24.95" customHeight="1" thickBot="1" x14ac:dyDescent="0.4">
      <c r="A69" s="152" t="s">
        <v>33</v>
      </c>
      <c r="B69" s="123">
        <v>1143.08</v>
      </c>
      <c r="C69" s="123">
        <v>595.15</v>
      </c>
      <c r="D69" s="123">
        <v>413.02</v>
      </c>
      <c r="E69" s="123">
        <v>80.489999999999995</v>
      </c>
      <c r="F69" s="44">
        <f t="shared" ref="F69:F72" si="16">B69+C69+D69+E69</f>
        <v>2231.7399999999998</v>
      </c>
      <c r="G69" s="153">
        <f t="shared" si="15"/>
        <v>0.32736583538032382</v>
      </c>
      <c r="H69" s="153">
        <f>F69/$F$76</f>
        <v>4.3219081200917775E-2</v>
      </c>
      <c r="I69" s="154">
        <f>F69-F70</f>
        <v>550.40999999999985</v>
      </c>
    </row>
    <row r="70" spans="1:9" ht="24.95" customHeight="1" thickBot="1" x14ac:dyDescent="0.4">
      <c r="A70" s="79" t="s">
        <v>34</v>
      </c>
      <c r="B70" s="145">
        <v>869</v>
      </c>
      <c r="C70" s="145">
        <v>485.43</v>
      </c>
      <c r="D70" s="145">
        <v>256.81</v>
      </c>
      <c r="E70" s="145">
        <v>70.09</v>
      </c>
      <c r="F70" s="94">
        <f t="shared" si="16"/>
        <v>1681.33</v>
      </c>
      <c r="G70" s="37"/>
      <c r="H70" s="37"/>
      <c r="I70" s="38"/>
    </row>
    <row r="71" spans="1:9" ht="24.95" customHeight="1" thickBot="1" x14ac:dyDescent="0.4">
      <c r="A71" s="25" t="s">
        <v>61</v>
      </c>
      <c r="B71" s="123">
        <v>5865.75</v>
      </c>
      <c r="C71" s="123">
        <v>838.09</v>
      </c>
      <c r="D71" s="123">
        <v>4.0999999999999996</v>
      </c>
      <c r="E71" s="123">
        <v>11.89</v>
      </c>
      <c r="F71" s="40">
        <f t="shared" si="16"/>
        <v>6719.8300000000008</v>
      </c>
      <c r="G71" s="29">
        <f t="shared" si="15"/>
        <v>0.27147176580108529</v>
      </c>
      <c r="H71" s="29">
        <f>F71/$F$76</f>
        <v>0.13013383208902621</v>
      </c>
      <c r="I71" s="30">
        <f>F71-F72</f>
        <v>1434.75</v>
      </c>
    </row>
    <row r="72" spans="1:9" ht="24.95" customHeight="1" thickBot="1" x14ac:dyDescent="0.4">
      <c r="A72" s="79" t="s">
        <v>34</v>
      </c>
      <c r="B72" s="145">
        <v>4678.05</v>
      </c>
      <c r="C72" s="145">
        <v>593.76</v>
      </c>
      <c r="D72" s="145">
        <v>0</v>
      </c>
      <c r="E72" s="145">
        <v>13.27</v>
      </c>
      <c r="F72" s="94">
        <f t="shared" si="16"/>
        <v>5285.0800000000008</v>
      </c>
      <c r="G72" s="37"/>
      <c r="H72" s="37"/>
      <c r="I72" s="38"/>
    </row>
    <row r="73" spans="1:9" ht="24.95" customHeight="1" x14ac:dyDescent="0.35">
      <c r="A73" s="155" t="s">
        <v>35</v>
      </c>
      <c r="B73" s="156">
        <f t="shared" ref="B73:F74" si="17">SUM(B59,B61,B63,B65,B67,B69,B71)</f>
        <v>10266.299999999999</v>
      </c>
      <c r="C73" s="156">
        <f t="shared" si="17"/>
        <v>3039.36</v>
      </c>
      <c r="D73" s="156">
        <f t="shared" si="17"/>
        <v>419.71</v>
      </c>
      <c r="E73" s="156">
        <f t="shared" si="17"/>
        <v>119.72</v>
      </c>
      <c r="F73" s="156">
        <f t="shared" si="17"/>
        <v>13845.09</v>
      </c>
      <c r="G73" s="135">
        <f t="shared" si="15"/>
        <v>0.28282700062264665</v>
      </c>
      <c r="H73" s="135">
        <f>F73/$F$76</f>
        <v>0.2681190770179388</v>
      </c>
      <c r="I73" s="30">
        <f>F73-F74</f>
        <v>3052.4500000000007</v>
      </c>
    </row>
    <row r="74" spans="1:9" ht="24.95" customHeight="1" x14ac:dyDescent="0.35">
      <c r="A74" s="31" t="s">
        <v>26</v>
      </c>
      <c r="B74" s="137">
        <f t="shared" si="17"/>
        <v>8144.54</v>
      </c>
      <c r="C74" s="137">
        <f t="shared" si="17"/>
        <v>2265.96</v>
      </c>
      <c r="D74" s="137">
        <f t="shared" si="17"/>
        <v>270.70999999999998</v>
      </c>
      <c r="E74" s="137">
        <f t="shared" si="17"/>
        <v>111.42999999999999</v>
      </c>
      <c r="F74" s="137">
        <f t="shared" si="17"/>
        <v>10792.64</v>
      </c>
      <c r="G74" s="157"/>
      <c r="H74" s="157"/>
      <c r="I74" s="158"/>
    </row>
    <row r="75" spans="1:9" ht="24.95" customHeight="1" x14ac:dyDescent="0.35">
      <c r="A75" s="140" t="s">
        <v>27</v>
      </c>
      <c r="B75" s="141">
        <f t="shared" ref="B75:F75" si="18">(B73-B74)/B74</f>
        <v>0.26051317815370778</v>
      </c>
      <c r="C75" s="141">
        <f t="shared" si="18"/>
        <v>0.34131229147910824</v>
      </c>
      <c r="D75" s="141">
        <f t="shared" si="18"/>
        <v>0.55040449189169227</v>
      </c>
      <c r="E75" s="141">
        <f t="shared" si="18"/>
        <v>7.4396482096383443E-2</v>
      </c>
      <c r="F75" s="141">
        <f t="shared" si="18"/>
        <v>0.28282700062264665</v>
      </c>
      <c r="G75" s="138"/>
      <c r="H75" s="138"/>
      <c r="I75" s="139"/>
    </row>
    <row r="76" spans="1:9" ht="24.95" customHeight="1" x14ac:dyDescent="0.35">
      <c r="A76" s="18" t="s">
        <v>40</v>
      </c>
      <c r="B76" s="30">
        <f>B73+B55</f>
        <v>20513.48</v>
      </c>
      <c r="C76" s="30">
        <f t="shared" ref="C76:F76" si="19">C73+C55</f>
        <v>25282.649999999998</v>
      </c>
      <c r="D76" s="30">
        <f t="shared" si="19"/>
        <v>5027</v>
      </c>
      <c r="E76" s="30">
        <f t="shared" si="19"/>
        <v>814.71</v>
      </c>
      <c r="F76" s="30">
        <f t="shared" si="19"/>
        <v>51637.84</v>
      </c>
      <c r="G76" s="159">
        <f t="shared" ref="G76" si="20">(F76-F77)/F77</f>
        <v>0.13409349766517178</v>
      </c>
      <c r="H76" s="159">
        <f>F76/$F$76</f>
        <v>1</v>
      </c>
      <c r="I76" s="30">
        <f>F76-F77</f>
        <v>6105.5799999999945</v>
      </c>
    </row>
    <row r="77" spans="1:9" ht="24.95" customHeight="1" x14ac:dyDescent="0.35">
      <c r="A77" s="31" t="s">
        <v>26</v>
      </c>
      <c r="B77" s="158">
        <f>B56+B74</f>
        <v>18311.73</v>
      </c>
      <c r="C77" s="158">
        <f t="shared" ref="C77:F77" si="21">C56+C74</f>
        <v>20517.170000000002</v>
      </c>
      <c r="D77" s="158">
        <f t="shared" si="21"/>
        <v>5900.39</v>
      </c>
      <c r="E77" s="158">
        <f t="shared" si="21"/>
        <v>802.97</v>
      </c>
      <c r="F77" s="158">
        <f t="shared" si="21"/>
        <v>45532.26</v>
      </c>
      <c r="G77" s="138"/>
      <c r="H77" s="138"/>
      <c r="I77" s="139"/>
    </row>
    <row r="78" spans="1:9" ht="24.95" customHeight="1" x14ac:dyDescent="0.35">
      <c r="A78" s="160" t="s">
        <v>27</v>
      </c>
      <c r="B78" s="159">
        <f>(B76-B77)/B77</f>
        <v>0.12023713761616188</v>
      </c>
      <c r="C78" s="159">
        <f t="shared" ref="C78:E78" si="22">(C76-C77)/C77</f>
        <v>0.23226790049504856</v>
      </c>
      <c r="D78" s="159">
        <f t="shared" si="22"/>
        <v>-0.14802241885705864</v>
      </c>
      <c r="E78" s="159">
        <f t="shared" si="22"/>
        <v>1.4620720574865822E-2</v>
      </c>
      <c r="F78" s="159">
        <f>(F76-F77)/F77</f>
        <v>0.13409349766517178</v>
      </c>
      <c r="G78" s="138"/>
      <c r="H78" s="138"/>
      <c r="I78" s="139"/>
    </row>
    <row r="79" spans="1:9" ht="24.95" customHeight="1" x14ac:dyDescent="0.35">
      <c r="A79" s="161" t="s">
        <v>41</v>
      </c>
      <c r="B79" s="159">
        <f>B76/$F$76</f>
        <v>0.39725674040587294</v>
      </c>
      <c r="C79" s="159">
        <f t="shared" ref="C79:F79" si="23">C76/$F$76</f>
        <v>0.48961478636596728</v>
      </c>
      <c r="D79" s="159">
        <f t="shared" si="23"/>
        <v>9.7351089820953016E-2</v>
      </c>
      <c r="E79" s="159">
        <f t="shared" si="23"/>
        <v>1.5777383407206809E-2</v>
      </c>
      <c r="F79" s="159">
        <f t="shared" si="23"/>
        <v>1</v>
      </c>
      <c r="G79" s="138"/>
      <c r="H79" s="138"/>
      <c r="I79" s="139"/>
    </row>
    <row r="80" spans="1:9" ht="24.95" customHeight="1" x14ac:dyDescent="0.35">
      <c r="A80" s="31" t="s">
        <v>42</v>
      </c>
      <c r="B80" s="157">
        <f>B77/$F$77</f>
        <v>0.40217046111921523</v>
      </c>
      <c r="C80" s="157">
        <f>C77/$F$77</f>
        <v>0.45060732763978772</v>
      </c>
      <c r="D80" s="157">
        <f>D77/$F$77</f>
        <v>0.12958702247593246</v>
      </c>
      <c r="E80" s="157">
        <f>E77/$F$77</f>
        <v>1.7635188765064595E-2</v>
      </c>
      <c r="F80" s="157">
        <f>F77/$F$77</f>
        <v>1</v>
      </c>
      <c r="G80" s="138"/>
      <c r="H80" s="138"/>
      <c r="I80" s="139"/>
    </row>
    <row r="81" spans="1:1" s="410" customFormat="1" ht="24.95" customHeight="1" x14ac:dyDescent="0.25">
      <c r="A81" s="410" t="s">
        <v>43</v>
      </c>
    </row>
    <row r="82" spans="1:1" s="410" customFormat="1" ht="24.95" customHeight="1" x14ac:dyDescent="0.25">
      <c r="A82" s="410" t="s">
        <v>77</v>
      </c>
    </row>
    <row r="83" spans="1:1" ht="24.95" customHeight="1" x14ac:dyDescent="0.35"/>
    <row r="84" spans="1:1" ht="24.95" customHeight="1" x14ac:dyDescent="0.35"/>
  </sheetData>
  <mergeCells count="1">
    <mergeCell ref="A1:I2"/>
  </mergeCells>
  <pageMargins left="0.2" right="0.2" top="0.75" bottom="0.75" header="0.3" footer="0.3"/>
  <pageSetup paperSize="9" scale="45" orientation="portrait" r:id="rId1"/>
  <ignoredErrors>
    <ignoredError sqref="G71 G37 G29 G55 G13 G19 G31 G47 G49 G5:I5 G15 G39 G33 G59 G67 G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85" zoomScaleNormal="85" workbookViewId="0">
      <pane ySplit="4" topLeftCell="A5" activePane="bottomLeft" state="frozen"/>
      <selection pane="bottomLeft" activeCell="B59" sqref="B59:D60"/>
    </sheetView>
  </sheetViews>
  <sheetFormatPr defaultColWidth="22.42578125" defaultRowHeight="21" x14ac:dyDescent="0.35"/>
  <cols>
    <col min="1" max="1" width="35.140625" style="2" customWidth="1"/>
    <col min="2" max="2" width="18" style="2" customWidth="1"/>
    <col min="3" max="3" width="15.28515625" style="2" customWidth="1"/>
    <col min="4" max="4" width="18.42578125" style="2" customWidth="1"/>
    <col min="5" max="5" width="17.85546875" style="2" customWidth="1"/>
    <col min="6" max="6" width="17.5703125" style="2" customWidth="1"/>
    <col min="7" max="7" width="17.28515625" style="2" customWidth="1"/>
    <col min="8" max="8" width="16.5703125" style="2" customWidth="1"/>
    <col min="9" max="16384" width="22.42578125" style="2"/>
  </cols>
  <sheetData>
    <row r="1" spans="1:8" x14ac:dyDescent="0.35">
      <c r="A1" s="418" t="s">
        <v>80</v>
      </c>
      <c r="B1" s="418"/>
      <c r="C1" s="418"/>
      <c r="D1" s="418"/>
      <c r="E1" s="418"/>
      <c r="F1" s="418"/>
      <c r="G1" s="418"/>
      <c r="H1" s="418"/>
    </row>
    <row r="2" spans="1:8" ht="18" customHeight="1" x14ac:dyDescent="0.35">
      <c r="A2" s="419"/>
      <c r="B2" s="419"/>
      <c r="C2" s="419"/>
      <c r="D2" s="419"/>
      <c r="E2" s="419"/>
      <c r="F2" s="419"/>
      <c r="G2" s="419"/>
      <c r="H2" s="419"/>
    </row>
    <row r="3" spans="1:8" ht="21.75" thickBot="1" x14ac:dyDescent="0.4">
      <c r="A3" s="420"/>
      <c r="B3" s="420"/>
      <c r="C3" s="420"/>
      <c r="D3" s="420"/>
      <c r="E3" s="420"/>
      <c r="F3" s="420"/>
      <c r="G3" s="420"/>
      <c r="H3" s="420"/>
    </row>
    <row r="4" spans="1:8" ht="63.75" thickBot="1" x14ac:dyDescent="0.4">
      <c r="A4" s="164" t="s">
        <v>0</v>
      </c>
      <c r="B4" s="345" t="s">
        <v>45</v>
      </c>
      <c r="C4" s="345" t="s">
        <v>44</v>
      </c>
      <c r="D4" s="345" t="s">
        <v>51</v>
      </c>
      <c r="E4" s="345" t="s">
        <v>69</v>
      </c>
      <c r="F4" s="346" t="s">
        <v>13</v>
      </c>
      <c r="G4" s="347" t="s">
        <v>14</v>
      </c>
      <c r="H4" s="348" t="s">
        <v>15</v>
      </c>
    </row>
    <row r="5" spans="1:8" x14ac:dyDescent="0.35">
      <c r="A5" s="349"/>
      <c r="B5" s="350"/>
      <c r="C5" s="350"/>
      <c r="D5" s="350"/>
      <c r="E5" s="350"/>
      <c r="F5" s="350"/>
      <c r="G5" s="350"/>
      <c r="H5" s="351"/>
    </row>
    <row r="6" spans="1:8" x14ac:dyDescent="0.35">
      <c r="A6" s="161" t="s">
        <v>60</v>
      </c>
      <c r="B6" s="143"/>
      <c r="C6" s="143"/>
      <c r="D6" s="143"/>
      <c r="E6" s="143"/>
      <c r="F6" s="143"/>
      <c r="G6" s="143"/>
      <c r="H6" s="143"/>
    </row>
    <row r="7" spans="1:8" ht="21.75" thickBot="1" x14ac:dyDescent="0.4">
      <c r="A7" s="25" t="s">
        <v>19</v>
      </c>
      <c r="B7" s="14">
        <v>2481.38</v>
      </c>
      <c r="C7" s="14">
        <v>11.95</v>
      </c>
      <c r="D7" s="14">
        <v>673.2</v>
      </c>
      <c r="E7" s="15">
        <f>B7+C7+D7</f>
        <v>3166.5299999999997</v>
      </c>
      <c r="F7" s="16">
        <f>(E7-E8)/E8</f>
        <v>0.5648390205332211</v>
      </c>
      <c r="G7" s="352">
        <f>E7/$E$66</f>
        <v>8.3659664138626688E-2</v>
      </c>
      <c r="H7" s="30">
        <f>E7-E8</f>
        <v>1142.9799999999996</v>
      </c>
    </row>
    <row r="8" spans="1:8" ht="21.75" thickBot="1" x14ac:dyDescent="0.4">
      <c r="A8" s="31" t="s">
        <v>16</v>
      </c>
      <c r="B8" s="145">
        <v>1461.64</v>
      </c>
      <c r="C8" s="145">
        <v>10.68</v>
      </c>
      <c r="D8" s="145">
        <v>551.23</v>
      </c>
      <c r="E8" s="94">
        <f t="shared" ref="E8:E53" si="0">B8+C8+D8</f>
        <v>2023.5500000000002</v>
      </c>
      <c r="F8" s="46"/>
      <c r="G8" s="51"/>
      <c r="H8" s="38"/>
    </row>
    <row r="9" spans="1:8" ht="21.75" thickBot="1" x14ac:dyDescent="0.4">
      <c r="A9" s="25" t="s">
        <v>23</v>
      </c>
      <c r="B9" s="123">
        <v>828.06</v>
      </c>
      <c r="C9" s="123">
        <v>2.71</v>
      </c>
      <c r="D9" s="123">
        <v>23.88</v>
      </c>
      <c r="E9" s="40">
        <f t="shared" si="0"/>
        <v>854.65</v>
      </c>
      <c r="F9" s="29">
        <f t="shared" ref="F9:F39" si="1">(E9-E10)/E10</f>
        <v>0.59813381203485549</v>
      </c>
      <c r="G9" s="29">
        <f>E9/$E$66</f>
        <v>2.257983722120975E-2</v>
      </c>
      <c r="H9" s="56">
        <f>E9-E10</f>
        <v>319.87</v>
      </c>
    </row>
    <row r="10" spans="1:8" ht="21.75" thickBot="1" x14ac:dyDescent="0.4">
      <c r="A10" s="31" t="s">
        <v>16</v>
      </c>
      <c r="B10" s="145">
        <v>519.61</v>
      </c>
      <c r="C10" s="145">
        <v>2.91</v>
      </c>
      <c r="D10" s="145">
        <v>12.26</v>
      </c>
      <c r="E10" s="353">
        <f t="shared" si="0"/>
        <v>534.78</v>
      </c>
      <c r="F10" s="46"/>
      <c r="G10" s="46"/>
      <c r="H10" s="38"/>
    </row>
    <row r="11" spans="1:8" ht="21.75" thickBot="1" x14ac:dyDescent="0.4">
      <c r="A11" s="25" t="s">
        <v>20</v>
      </c>
      <c r="B11" s="123">
        <v>19.36</v>
      </c>
      <c r="C11" s="123">
        <v>0</v>
      </c>
      <c r="D11" s="123">
        <v>33.72</v>
      </c>
      <c r="E11" s="28">
        <f t="shared" si="0"/>
        <v>53.08</v>
      </c>
      <c r="F11" s="48">
        <f>(E11-E12)/E12</f>
        <v>-0.88864413535569686</v>
      </c>
      <c r="G11" s="29">
        <f>E11/$E$66</f>
        <v>1.4023726200220132E-3</v>
      </c>
      <c r="H11" s="354">
        <f>E11-E12</f>
        <v>-423.59000000000003</v>
      </c>
    </row>
    <row r="12" spans="1:8" ht="26.25" customHeight="1" thickBot="1" x14ac:dyDescent="0.4">
      <c r="A12" s="31" t="s">
        <v>16</v>
      </c>
      <c r="B12" s="145">
        <v>436.94</v>
      </c>
      <c r="C12" s="145">
        <v>0</v>
      </c>
      <c r="D12" s="145">
        <v>39.729999999999997</v>
      </c>
      <c r="E12" s="94">
        <f t="shared" si="0"/>
        <v>476.67</v>
      </c>
      <c r="F12" s="37"/>
      <c r="G12" s="37"/>
      <c r="H12" s="355"/>
    </row>
    <row r="13" spans="1:8" ht="21.75" thickBot="1" x14ac:dyDescent="0.4">
      <c r="A13" s="13" t="s">
        <v>71</v>
      </c>
      <c r="B13" s="123">
        <v>0</v>
      </c>
      <c r="C13" s="123">
        <v>0</v>
      </c>
      <c r="D13" s="123">
        <v>7.1</v>
      </c>
      <c r="E13" s="123">
        <f t="shared" si="0"/>
        <v>7.1</v>
      </c>
      <c r="F13" s="356">
        <f>(E13-E14)/E14</f>
        <v>15.904761904761905</v>
      </c>
      <c r="G13" s="356">
        <f>E13/E66</f>
        <v>1.8758186891778999E-4</v>
      </c>
      <c r="H13" s="357">
        <f>E13-E14</f>
        <v>6.68</v>
      </c>
    </row>
    <row r="14" spans="1:8" ht="21.75" thickBot="1" x14ac:dyDescent="0.4">
      <c r="A14" s="358" t="s">
        <v>16</v>
      </c>
      <c r="B14" s="148">
        <v>0</v>
      </c>
      <c r="C14" s="148">
        <v>0</v>
      </c>
      <c r="D14" s="148">
        <v>0.42</v>
      </c>
      <c r="E14" s="148">
        <f t="shared" si="0"/>
        <v>0.42</v>
      </c>
      <c r="F14" s="51"/>
      <c r="G14" s="51"/>
      <c r="H14" s="359"/>
    </row>
    <row r="15" spans="1:8" ht="21.75" thickBot="1" x14ac:dyDescent="0.4">
      <c r="A15" s="25" t="s">
        <v>72</v>
      </c>
      <c r="B15" s="40">
        <v>0</v>
      </c>
      <c r="C15" s="40">
        <v>0</v>
      </c>
      <c r="D15" s="40">
        <v>7.0000000000000007E-2</v>
      </c>
      <c r="E15" s="40">
        <f>B15+C15+D15</f>
        <v>7.0000000000000007E-2</v>
      </c>
      <c r="F15" s="352">
        <f>(E15-E16)/E16</f>
        <v>-0.12499999999999993</v>
      </c>
      <c r="G15" s="352">
        <f>E15/E66</f>
        <v>1.8493987076401834E-6</v>
      </c>
      <c r="H15" s="360">
        <f>E15-E16</f>
        <v>-9.999999999999995E-3</v>
      </c>
    </row>
    <row r="16" spans="1:8" ht="21.75" thickBot="1" x14ac:dyDescent="0.4">
      <c r="A16" s="219" t="s">
        <v>16</v>
      </c>
      <c r="B16" s="94">
        <v>0</v>
      </c>
      <c r="C16" s="21">
        <v>0</v>
      </c>
      <c r="D16" s="21">
        <v>0.08</v>
      </c>
      <c r="E16" s="21">
        <f>B16+C16+D16</f>
        <v>0.08</v>
      </c>
      <c r="F16" s="37"/>
      <c r="G16" s="37"/>
      <c r="H16" s="355"/>
    </row>
    <row r="17" spans="1:8" ht="21.75" thickBot="1" x14ac:dyDescent="0.4">
      <c r="A17" s="152" t="s">
        <v>21</v>
      </c>
      <c r="B17" s="123">
        <v>912.25</v>
      </c>
      <c r="C17" s="123">
        <v>0</v>
      </c>
      <c r="D17" s="123">
        <v>162.30000000000001</v>
      </c>
      <c r="E17" s="361">
        <f t="shared" si="0"/>
        <v>1074.55</v>
      </c>
      <c r="F17" s="135">
        <f t="shared" si="1"/>
        <v>0.69199156011841045</v>
      </c>
      <c r="G17" s="135">
        <f>E17/$E$66</f>
        <v>2.8389591161353697E-2</v>
      </c>
      <c r="H17" s="154">
        <f>E17-E18</f>
        <v>439.47</v>
      </c>
    </row>
    <row r="18" spans="1:8" ht="21.75" thickBot="1" x14ac:dyDescent="0.4">
      <c r="A18" s="31" t="s">
        <v>16</v>
      </c>
      <c r="B18" s="148">
        <v>500.02</v>
      </c>
      <c r="C18" s="148">
        <v>0</v>
      </c>
      <c r="D18" s="148">
        <v>135.06</v>
      </c>
      <c r="E18" s="362">
        <f t="shared" si="0"/>
        <v>635.07999999999993</v>
      </c>
      <c r="F18" s="117"/>
      <c r="G18" s="117"/>
      <c r="H18" s="363"/>
    </row>
    <row r="19" spans="1:8" ht="21.75" thickBot="1" x14ac:dyDescent="0.4">
      <c r="A19" s="25" t="s">
        <v>76</v>
      </c>
      <c r="B19" s="95">
        <v>0</v>
      </c>
      <c r="C19" s="95">
        <v>0</v>
      </c>
      <c r="D19" s="95">
        <v>4.41</v>
      </c>
      <c r="E19" s="364">
        <f t="shared" si="0"/>
        <v>4.41</v>
      </c>
      <c r="F19" s="365">
        <f t="shared" ref="F19" si="2">(E19-E20)/E20</f>
        <v>-0.23437499999999994</v>
      </c>
      <c r="G19" s="365">
        <f>E19/$E$66</f>
        <v>1.1651211858133155E-4</v>
      </c>
      <c r="H19" s="366">
        <f>E19-E20</f>
        <v>-1.3499999999999996</v>
      </c>
    </row>
    <row r="20" spans="1:8" ht="21.75" thickBot="1" x14ac:dyDescent="0.4">
      <c r="A20" s="31" t="s">
        <v>16</v>
      </c>
      <c r="B20" s="367">
        <v>0</v>
      </c>
      <c r="C20" s="145">
        <v>0</v>
      </c>
      <c r="D20" s="145">
        <v>5.76</v>
      </c>
      <c r="E20" s="368">
        <f t="shared" si="0"/>
        <v>5.76</v>
      </c>
      <c r="F20" s="369"/>
      <c r="G20" s="369"/>
      <c r="H20" s="370"/>
    </row>
    <row r="21" spans="1:8" ht="21.75" thickBot="1" x14ac:dyDescent="0.4">
      <c r="A21" s="25" t="s">
        <v>74</v>
      </c>
      <c r="B21" s="40">
        <v>2163.14</v>
      </c>
      <c r="C21" s="40">
        <v>39.82</v>
      </c>
      <c r="D21" s="123">
        <v>152.07</v>
      </c>
      <c r="E21" s="40">
        <f t="shared" si="0"/>
        <v>2355.0300000000002</v>
      </c>
      <c r="F21" s="29">
        <f t="shared" si="1"/>
        <v>3.7572419870029829E-2</v>
      </c>
      <c r="G21" s="29">
        <f>E21/$E$66</f>
        <v>6.2219849120769444E-2</v>
      </c>
      <c r="H21" s="371">
        <f>E21-E22</f>
        <v>85.2800000000002</v>
      </c>
    </row>
    <row r="22" spans="1:8" ht="21.75" thickBot="1" x14ac:dyDescent="0.4">
      <c r="A22" s="31" t="s">
        <v>16</v>
      </c>
      <c r="B22" s="145">
        <v>2099.4</v>
      </c>
      <c r="C22" s="145">
        <v>31.65</v>
      </c>
      <c r="D22" s="372">
        <v>138.69999999999999</v>
      </c>
      <c r="E22" s="94">
        <f t="shared" si="0"/>
        <v>2269.75</v>
      </c>
      <c r="F22" s="37"/>
      <c r="G22" s="37"/>
      <c r="H22" s="373"/>
    </row>
    <row r="23" spans="1:8" ht="21.75" thickBot="1" x14ac:dyDescent="0.4">
      <c r="A23" s="25" t="s">
        <v>54</v>
      </c>
      <c r="B23" s="100">
        <v>10.71</v>
      </c>
      <c r="C23" s="123">
        <v>47.76</v>
      </c>
      <c r="D23" s="123">
        <v>278.54000000000002</v>
      </c>
      <c r="E23" s="40">
        <f t="shared" si="0"/>
        <v>337.01</v>
      </c>
      <c r="F23" s="29">
        <f t="shared" si="1"/>
        <v>-0.88166949902389002</v>
      </c>
      <c r="G23" s="29">
        <f>E23/$E$66</f>
        <v>8.9037979780259725E-3</v>
      </c>
      <c r="H23" s="371">
        <f>E23-E24</f>
        <v>-2511.0299999999997</v>
      </c>
    </row>
    <row r="24" spans="1:8" ht="21.75" thickBot="1" x14ac:dyDescent="0.4">
      <c r="A24" s="31" t="s">
        <v>16</v>
      </c>
      <c r="B24" s="374">
        <v>2451.75</v>
      </c>
      <c r="C24" s="145">
        <v>41.13</v>
      </c>
      <c r="D24" s="145">
        <v>355.16</v>
      </c>
      <c r="E24" s="94">
        <f t="shared" si="0"/>
        <v>2848.04</v>
      </c>
      <c r="F24" s="37"/>
      <c r="G24" s="37"/>
      <c r="H24" s="373"/>
    </row>
    <row r="25" spans="1:8" ht="21.75" thickBot="1" x14ac:dyDescent="0.4">
      <c r="A25" s="25" t="s">
        <v>55</v>
      </c>
      <c r="B25" s="128">
        <v>1883.26</v>
      </c>
      <c r="C25" s="83">
        <v>74.040000000000006</v>
      </c>
      <c r="D25" s="83">
        <v>168.85</v>
      </c>
      <c r="E25" s="40">
        <f t="shared" si="0"/>
        <v>2126.15</v>
      </c>
      <c r="F25" s="29">
        <f t="shared" si="1"/>
        <v>-1.7545237787183615E-2</v>
      </c>
      <c r="G25" s="29">
        <f>E25/$E$66</f>
        <v>5.6172843746416797E-2</v>
      </c>
      <c r="H25" s="371">
        <f>E25-E26</f>
        <v>-37.9699999999998</v>
      </c>
    </row>
    <row r="26" spans="1:8" ht="21.75" thickBot="1" x14ac:dyDescent="0.4">
      <c r="A26" s="31" t="s">
        <v>16</v>
      </c>
      <c r="B26" s="375">
        <v>1934.1</v>
      </c>
      <c r="C26" s="85">
        <v>86.31</v>
      </c>
      <c r="D26" s="85">
        <v>143.71</v>
      </c>
      <c r="E26" s="94">
        <f t="shared" si="0"/>
        <v>2164.12</v>
      </c>
      <c r="F26" s="37"/>
      <c r="G26" s="37"/>
      <c r="H26" s="373"/>
    </row>
    <row r="27" spans="1:8" ht="21.75" thickBot="1" x14ac:dyDescent="0.4">
      <c r="A27" s="25" t="s">
        <v>53</v>
      </c>
      <c r="B27" s="40">
        <v>0</v>
      </c>
      <c r="C27" s="40">
        <v>0</v>
      </c>
      <c r="D27" s="123">
        <v>13.19</v>
      </c>
      <c r="E27" s="40">
        <f t="shared" si="0"/>
        <v>13.19</v>
      </c>
      <c r="F27" s="29">
        <f t="shared" si="1"/>
        <v>0.17978533094812163</v>
      </c>
      <c r="G27" s="29">
        <f>E27/$E$66</f>
        <v>3.4847955648248591E-4</v>
      </c>
      <c r="H27" s="371">
        <f>E27-E28</f>
        <v>2.0099999999999998</v>
      </c>
    </row>
    <row r="28" spans="1:8" ht="21.75" thickBot="1" x14ac:dyDescent="0.4">
      <c r="A28" s="31" t="s">
        <v>16</v>
      </c>
      <c r="B28" s="145">
        <v>0</v>
      </c>
      <c r="C28" s="145">
        <v>0</v>
      </c>
      <c r="D28" s="145">
        <v>11.18</v>
      </c>
      <c r="E28" s="94">
        <f t="shared" si="0"/>
        <v>11.18</v>
      </c>
      <c r="F28" s="37"/>
      <c r="G28" s="37"/>
      <c r="H28" s="373"/>
    </row>
    <row r="29" spans="1:8" ht="21.75" thickBot="1" x14ac:dyDescent="0.4">
      <c r="A29" s="25" t="s">
        <v>66</v>
      </c>
      <c r="B29" s="123">
        <v>0</v>
      </c>
      <c r="C29" s="123">
        <v>0</v>
      </c>
      <c r="D29" s="376">
        <v>60.61</v>
      </c>
      <c r="E29" s="377">
        <f t="shared" si="0"/>
        <v>60.61</v>
      </c>
      <c r="F29" s="29">
        <f t="shared" si="1"/>
        <v>0.3294582145207281</v>
      </c>
      <c r="G29" s="29">
        <f>E29/$E$66</f>
        <v>1.6013150810010215E-3</v>
      </c>
      <c r="H29" s="378">
        <f>E29-E30</f>
        <v>15.019999999999996</v>
      </c>
    </row>
    <row r="30" spans="1:8" ht="21.75" thickBot="1" x14ac:dyDescent="0.4">
      <c r="A30" s="31" t="s">
        <v>16</v>
      </c>
      <c r="B30" s="145">
        <v>0</v>
      </c>
      <c r="C30" s="145">
        <v>0</v>
      </c>
      <c r="D30" s="145">
        <v>45.59</v>
      </c>
      <c r="E30" s="353">
        <f t="shared" si="0"/>
        <v>45.59</v>
      </c>
      <c r="F30" s="46"/>
      <c r="G30" s="37"/>
      <c r="H30" s="379"/>
    </row>
    <row r="31" spans="1:8" ht="21.75" thickBot="1" x14ac:dyDescent="0.4">
      <c r="A31" s="25" t="s">
        <v>25</v>
      </c>
      <c r="B31" s="123">
        <v>0</v>
      </c>
      <c r="C31" s="123">
        <v>0</v>
      </c>
      <c r="D31" s="123">
        <v>4.91</v>
      </c>
      <c r="E31" s="40">
        <f t="shared" si="0"/>
        <v>4.91</v>
      </c>
      <c r="F31" s="29">
        <f t="shared" si="1"/>
        <v>-0.13556338028169007</v>
      </c>
      <c r="G31" s="29">
        <f>E31/$E$66</f>
        <v>1.2972210935018998E-4</v>
      </c>
      <c r="H31" s="371">
        <f>E31-E32</f>
        <v>-0.76999999999999957</v>
      </c>
    </row>
    <row r="32" spans="1:8" ht="21.75" thickBot="1" x14ac:dyDescent="0.4">
      <c r="A32" s="31" t="s">
        <v>16</v>
      </c>
      <c r="B32" s="145">
        <v>0</v>
      </c>
      <c r="C32" s="145">
        <v>0</v>
      </c>
      <c r="D32" s="145">
        <v>5.68</v>
      </c>
      <c r="E32" s="353">
        <f t="shared" si="0"/>
        <v>5.68</v>
      </c>
      <c r="F32" s="37"/>
      <c r="G32" s="46"/>
      <c r="H32" s="373"/>
    </row>
    <row r="33" spans="1:8" ht="21.75" thickBot="1" x14ac:dyDescent="0.4">
      <c r="A33" s="25" t="s">
        <v>56</v>
      </c>
      <c r="B33" s="380">
        <v>1983</v>
      </c>
      <c r="C33" s="381">
        <v>0</v>
      </c>
      <c r="D33" s="380">
        <v>314.33999999999997</v>
      </c>
      <c r="E33" s="40">
        <f t="shared" si="0"/>
        <v>2297.34</v>
      </c>
      <c r="F33" s="356">
        <f t="shared" si="1"/>
        <v>0.60279907627692175</v>
      </c>
      <c r="G33" s="48">
        <f>E33/$E$66</f>
        <v>6.0695680385858548E-2</v>
      </c>
      <c r="H33" s="357">
        <f>E33-E34</f>
        <v>864.01000000000022</v>
      </c>
    </row>
    <row r="34" spans="1:8" ht="21.75" thickBot="1" x14ac:dyDescent="0.4">
      <c r="A34" s="31" t="s">
        <v>16</v>
      </c>
      <c r="B34" s="382">
        <v>918.39</v>
      </c>
      <c r="C34" s="383">
        <v>-6.01</v>
      </c>
      <c r="D34" s="384">
        <v>520.95000000000005</v>
      </c>
      <c r="E34" s="82">
        <f t="shared" si="0"/>
        <v>1433.33</v>
      </c>
      <c r="F34" s="37"/>
      <c r="G34" s="51"/>
      <c r="H34" s="373"/>
    </row>
    <row r="35" spans="1:8" ht="21.75" thickBot="1" x14ac:dyDescent="0.4">
      <c r="A35" s="25" t="s">
        <v>28</v>
      </c>
      <c r="B35" s="44">
        <v>1900</v>
      </c>
      <c r="C35" s="40">
        <v>61.94</v>
      </c>
      <c r="D35" s="40">
        <v>986.65</v>
      </c>
      <c r="E35" s="123">
        <f t="shared" si="0"/>
        <v>2948.59</v>
      </c>
      <c r="F35" s="48">
        <f t="shared" si="1"/>
        <v>0.31674630464877412</v>
      </c>
      <c r="G35" s="29">
        <f>E35/$E$66</f>
        <v>7.7901693362296687E-2</v>
      </c>
      <c r="H35" s="357">
        <f>E35-E36</f>
        <v>709.29</v>
      </c>
    </row>
    <row r="36" spans="1:8" ht="21.75" thickBot="1" x14ac:dyDescent="0.4">
      <c r="A36" s="31" t="s">
        <v>16</v>
      </c>
      <c r="B36" s="145">
        <v>1209.67</v>
      </c>
      <c r="C36" s="145">
        <v>42.11</v>
      </c>
      <c r="D36" s="145">
        <v>987.52</v>
      </c>
      <c r="E36" s="385">
        <f t="shared" si="0"/>
        <v>2239.3000000000002</v>
      </c>
      <c r="F36" s="37"/>
      <c r="G36" s="369"/>
      <c r="H36" s="386"/>
    </row>
    <row r="37" spans="1:8" ht="21.75" thickBot="1" x14ac:dyDescent="0.4">
      <c r="A37" s="25" t="s">
        <v>30</v>
      </c>
      <c r="B37" s="123">
        <v>2019</v>
      </c>
      <c r="C37" s="123">
        <v>0</v>
      </c>
      <c r="D37" s="123">
        <v>437.75</v>
      </c>
      <c r="E37" s="28">
        <f t="shared" si="0"/>
        <v>2456.75</v>
      </c>
      <c r="F37" s="356">
        <f t="shared" si="1"/>
        <v>8.1925556651634604E-2</v>
      </c>
      <c r="G37" s="356">
        <f>E37/$E$66</f>
        <v>6.4907289642785998E-2</v>
      </c>
      <c r="H37" s="387">
        <f>E37-E38</f>
        <v>186.02999999999975</v>
      </c>
    </row>
    <row r="38" spans="1:8" ht="21.75" thickBot="1" x14ac:dyDescent="0.4">
      <c r="A38" s="31" t="s">
        <v>16</v>
      </c>
      <c r="B38" s="145">
        <v>1758.64</v>
      </c>
      <c r="C38" s="145">
        <v>0</v>
      </c>
      <c r="D38" s="145">
        <v>512.08000000000004</v>
      </c>
      <c r="E38" s="94">
        <f t="shared" si="0"/>
        <v>2270.7200000000003</v>
      </c>
      <c r="F38" s="37"/>
      <c r="G38" s="37"/>
      <c r="H38" s="355"/>
    </row>
    <row r="39" spans="1:8" ht="21.75" thickBot="1" x14ac:dyDescent="0.4">
      <c r="A39" s="25" t="s">
        <v>57</v>
      </c>
      <c r="B39" s="123">
        <v>0</v>
      </c>
      <c r="C39" s="123">
        <v>1.79</v>
      </c>
      <c r="D39" s="123">
        <v>1.63</v>
      </c>
      <c r="E39" s="40">
        <f t="shared" si="0"/>
        <v>3.42</v>
      </c>
      <c r="F39" s="356">
        <f t="shared" si="1"/>
        <v>0.14765100671140938</v>
      </c>
      <c r="G39" s="356">
        <f>E39/$E$66</f>
        <v>9.0356336858991805E-5</v>
      </c>
      <c r="H39" s="357">
        <f>E39-E40</f>
        <v>0.43999999999999995</v>
      </c>
    </row>
    <row r="40" spans="1:8" ht="21.75" thickBot="1" x14ac:dyDescent="0.4">
      <c r="A40" s="31" t="s">
        <v>16</v>
      </c>
      <c r="B40" s="388">
        <v>0</v>
      </c>
      <c r="C40" s="388">
        <v>1.9</v>
      </c>
      <c r="D40" s="388">
        <v>1.08</v>
      </c>
      <c r="E40" s="389">
        <f t="shared" si="0"/>
        <v>2.98</v>
      </c>
      <c r="F40" s="37"/>
      <c r="G40" s="37"/>
      <c r="H40" s="355"/>
    </row>
    <row r="41" spans="1:8" s="162" customFormat="1" ht="21.75" thickBot="1" x14ac:dyDescent="0.4">
      <c r="A41" s="25" t="s">
        <v>18</v>
      </c>
      <c r="B41" s="40">
        <v>1780.04</v>
      </c>
      <c r="C41" s="390">
        <v>0</v>
      </c>
      <c r="D41" s="391">
        <v>58.62</v>
      </c>
      <c r="E41" s="40">
        <f t="shared" si="0"/>
        <v>1838.6599999999999</v>
      </c>
      <c r="F41" s="356">
        <f t="shared" ref="F41" si="3">(E41-E42)/E42</f>
        <v>0.17124038118534352</v>
      </c>
      <c r="G41" s="356">
        <f>E41/$E$66</f>
        <v>4.8577363254138556E-2</v>
      </c>
      <c r="H41" s="357">
        <f>E41-E42</f>
        <v>268.81999999999971</v>
      </c>
    </row>
    <row r="42" spans="1:8" ht="21.75" thickBot="1" x14ac:dyDescent="0.4">
      <c r="A42" s="31" t="s">
        <v>16</v>
      </c>
      <c r="B42" s="145">
        <v>1526.44</v>
      </c>
      <c r="C42" s="145">
        <v>0</v>
      </c>
      <c r="D42" s="145">
        <v>43.4</v>
      </c>
      <c r="E42" s="94">
        <f t="shared" si="0"/>
        <v>1569.8400000000001</v>
      </c>
      <c r="F42" s="37"/>
      <c r="G42" s="37"/>
      <c r="H42" s="355"/>
    </row>
    <row r="43" spans="1:8" s="162" customFormat="1" ht="21.75" thickBot="1" x14ac:dyDescent="0.4">
      <c r="A43" s="25" t="s">
        <v>58</v>
      </c>
      <c r="B43" s="40">
        <v>760.79</v>
      </c>
      <c r="C43" s="65">
        <v>0</v>
      </c>
      <c r="D43" s="65">
        <v>14.11</v>
      </c>
      <c r="E43" s="40">
        <f t="shared" si="0"/>
        <v>774.9</v>
      </c>
      <c r="F43" s="356">
        <f t="shared" ref="F43" si="4">(E43-E44)/E44</f>
        <v>0.86529619911898503</v>
      </c>
      <c r="G43" s="356">
        <f>E43/$E$66</f>
        <v>2.0472843693576825E-2</v>
      </c>
      <c r="H43" s="357">
        <f>E43-E44</f>
        <v>359.46999999999997</v>
      </c>
    </row>
    <row r="44" spans="1:8" ht="21.75" thickBot="1" x14ac:dyDescent="0.4">
      <c r="A44" s="31" t="s">
        <v>16</v>
      </c>
      <c r="B44" s="145">
        <v>399.93</v>
      </c>
      <c r="C44" s="145">
        <v>0</v>
      </c>
      <c r="D44" s="145">
        <v>15.5</v>
      </c>
      <c r="E44" s="94">
        <f t="shared" si="0"/>
        <v>415.43</v>
      </c>
      <c r="F44" s="392"/>
      <c r="G44" s="392"/>
      <c r="H44" s="393"/>
    </row>
    <row r="45" spans="1:8" s="162" customFormat="1" ht="21.75" thickBot="1" x14ac:dyDescent="0.4">
      <c r="A45" s="25" t="s">
        <v>24</v>
      </c>
      <c r="B45" s="40">
        <v>2215.73</v>
      </c>
      <c r="C45" s="40">
        <v>26.1</v>
      </c>
      <c r="D45" s="391">
        <v>130.28</v>
      </c>
      <c r="E45" s="40">
        <f t="shared" si="0"/>
        <v>2372.11</v>
      </c>
      <c r="F45" s="356">
        <f t="shared" ref="F45" si="5">(E45-E46)/E46</f>
        <v>0.43598886131121756</v>
      </c>
      <c r="G45" s="356">
        <f>E45/$E$66</f>
        <v>6.2671102405433637E-2</v>
      </c>
      <c r="H45" s="357">
        <f>E45-E46</f>
        <v>720.21000000000026</v>
      </c>
    </row>
    <row r="46" spans="1:8" ht="21.75" thickBot="1" x14ac:dyDescent="0.4">
      <c r="A46" s="31" t="s">
        <v>16</v>
      </c>
      <c r="B46" s="145">
        <v>1509.99</v>
      </c>
      <c r="C46" s="145">
        <v>18.84</v>
      </c>
      <c r="D46" s="145">
        <v>123.07</v>
      </c>
      <c r="E46" s="94">
        <f t="shared" si="0"/>
        <v>1651.8999999999999</v>
      </c>
      <c r="F46" s="392"/>
      <c r="G46" s="392"/>
      <c r="H46" s="393"/>
    </row>
    <row r="47" spans="1:8" s="162" customFormat="1" ht="21.75" thickBot="1" x14ac:dyDescent="0.4">
      <c r="A47" s="25" t="s">
        <v>59</v>
      </c>
      <c r="B47" s="40">
        <v>0</v>
      </c>
      <c r="C47" s="40">
        <v>0</v>
      </c>
      <c r="D47" s="65">
        <v>10.4</v>
      </c>
      <c r="E47" s="394">
        <f t="shared" si="0"/>
        <v>10.4</v>
      </c>
      <c r="F47" s="356">
        <f t="shared" ref="F47" si="6">(E47-E48)/E48</f>
        <v>-0.22905856189770199</v>
      </c>
      <c r="G47" s="356">
        <f>E47/$E$66</f>
        <v>2.7476780799225576E-4</v>
      </c>
      <c r="H47" s="357">
        <f>E47-E48</f>
        <v>-3.09</v>
      </c>
    </row>
    <row r="48" spans="1:8" ht="21.75" thickBot="1" x14ac:dyDescent="0.4">
      <c r="A48" s="31" t="s">
        <v>16</v>
      </c>
      <c r="B48" s="145">
        <v>0</v>
      </c>
      <c r="C48" s="145">
        <v>0</v>
      </c>
      <c r="D48" s="145">
        <v>13.49</v>
      </c>
      <c r="E48" s="94">
        <f t="shared" si="0"/>
        <v>13.49</v>
      </c>
      <c r="F48" s="392"/>
      <c r="G48" s="392"/>
      <c r="H48" s="393"/>
    </row>
    <row r="49" spans="1:8" s="162" customFormat="1" ht="21.75" thickBot="1" x14ac:dyDescent="0.4">
      <c r="A49" s="25" t="s">
        <v>17</v>
      </c>
      <c r="B49" s="395">
        <v>421.2</v>
      </c>
      <c r="C49" s="396">
        <v>46.13</v>
      </c>
      <c r="D49" s="397">
        <v>45.4</v>
      </c>
      <c r="E49" s="123">
        <f t="shared" si="0"/>
        <v>512.73</v>
      </c>
      <c r="F49" s="356">
        <f t="shared" ref="F49" si="7">(E49-E50)/E50</f>
        <v>-0.60757856388433928</v>
      </c>
      <c r="G49" s="356">
        <f>E49/$E$66</f>
        <v>1.3546317133833587E-2</v>
      </c>
      <c r="H49" s="357">
        <f>E49-E50</f>
        <v>-793.84999999999991</v>
      </c>
    </row>
    <row r="50" spans="1:8" ht="21.75" thickBot="1" x14ac:dyDescent="0.4">
      <c r="A50" s="31" t="s">
        <v>16</v>
      </c>
      <c r="B50" s="50">
        <v>1175.8499999999999</v>
      </c>
      <c r="C50" s="50">
        <v>42.15</v>
      </c>
      <c r="D50" s="50">
        <v>88.58</v>
      </c>
      <c r="E50" s="94">
        <f t="shared" si="0"/>
        <v>1306.58</v>
      </c>
      <c r="F50" s="392"/>
      <c r="G50" s="392"/>
      <c r="H50" s="393"/>
    </row>
    <row r="51" spans="1:8" s="162" customFormat="1" ht="21.75" thickBot="1" x14ac:dyDescent="0.4">
      <c r="A51" s="25" t="s">
        <v>29</v>
      </c>
      <c r="B51" s="40">
        <v>1999.42</v>
      </c>
      <c r="C51" s="65">
        <v>0</v>
      </c>
      <c r="D51" s="398">
        <v>535.5</v>
      </c>
      <c r="E51" s="123">
        <f t="shared" si="0"/>
        <v>2534.92</v>
      </c>
      <c r="F51" s="356">
        <f t="shared" ref="F51" si="8">(E51-E52)/E52</f>
        <v>0.44875751548819259</v>
      </c>
      <c r="G51" s="356">
        <f>E51/$E$66</f>
        <v>6.6972539599589334E-2</v>
      </c>
      <c r="H51" s="357">
        <f>E51-E52</f>
        <v>785.20000000000027</v>
      </c>
    </row>
    <row r="52" spans="1:8" s="57" customFormat="1" ht="28.5" customHeight="1" thickBot="1" x14ac:dyDescent="0.4">
      <c r="A52" s="31" t="s">
        <v>16</v>
      </c>
      <c r="B52" s="145">
        <v>1108.3599999999999</v>
      </c>
      <c r="C52" s="145">
        <v>0</v>
      </c>
      <c r="D52" s="145">
        <v>641.36</v>
      </c>
      <c r="E52" s="94">
        <f t="shared" si="0"/>
        <v>1749.7199999999998</v>
      </c>
      <c r="F52" s="37"/>
      <c r="G52" s="37"/>
      <c r="H52" s="355"/>
    </row>
    <row r="53" spans="1:8" s="162" customFormat="1" ht="21.75" thickBot="1" x14ac:dyDescent="0.4">
      <c r="A53" s="25" t="s">
        <v>22</v>
      </c>
      <c r="B53" s="398">
        <v>1371.02</v>
      </c>
      <c r="C53" s="398">
        <v>0.08</v>
      </c>
      <c r="D53" s="398">
        <v>58.83</v>
      </c>
      <c r="E53" s="44">
        <f t="shared" si="0"/>
        <v>1429.9299999999998</v>
      </c>
      <c r="F53" s="153">
        <f t="shared" ref="F53" si="9">(E53-E54)/E54</f>
        <v>-0.19689413086211746</v>
      </c>
      <c r="G53" s="153">
        <f>E53/$E$66</f>
        <v>3.7778724200227522E-2</v>
      </c>
      <c r="H53" s="399">
        <f>E53-E54</f>
        <v>-350.57000000000016</v>
      </c>
    </row>
    <row r="54" spans="1:8" ht="21.75" thickBot="1" x14ac:dyDescent="0.4">
      <c r="A54" s="31" t="s">
        <v>16</v>
      </c>
      <c r="B54" s="145">
        <v>1712.25</v>
      </c>
      <c r="C54" s="145">
        <v>0</v>
      </c>
      <c r="D54" s="145">
        <v>68.25</v>
      </c>
      <c r="E54" s="94">
        <f>B54+C54+D54</f>
        <v>1780.5</v>
      </c>
      <c r="F54" s="392"/>
      <c r="G54" s="392"/>
      <c r="H54" s="400"/>
    </row>
    <row r="55" spans="1:8" x14ac:dyDescent="0.35">
      <c r="A55" s="140" t="s">
        <v>62</v>
      </c>
      <c r="B55" s="156">
        <f t="shared" ref="B55:E56" si="10">SUM(B7+B9+B11+B13+B15+B17+B19+B21+B23+B25+B27+B29+B31+B33+B35+B37+B39+B41+B43+B45+B47+B49+B51+B53)</f>
        <v>22748.360000000004</v>
      </c>
      <c r="C55" s="156">
        <f t="shared" si="10"/>
        <v>312.32</v>
      </c>
      <c r="D55" s="156">
        <f t="shared" si="10"/>
        <v>4176.3600000000006</v>
      </c>
      <c r="E55" s="156">
        <f t="shared" si="10"/>
        <v>27237.040000000001</v>
      </c>
      <c r="F55" s="135">
        <f>(E55-E56)/E56</f>
        <v>7.0028902562966108E-2</v>
      </c>
      <c r="G55" s="135">
        <f>E55/$E$66</f>
        <v>0.71960209394205676</v>
      </c>
      <c r="H55" s="154">
        <f>E55-E56</f>
        <v>1782.5499999999956</v>
      </c>
    </row>
    <row r="56" spans="1:8" x14ac:dyDescent="0.35">
      <c r="A56" s="31" t="s">
        <v>26</v>
      </c>
      <c r="B56" s="401">
        <f t="shared" si="10"/>
        <v>20722.98</v>
      </c>
      <c r="C56" s="401">
        <f t="shared" si="10"/>
        <v>271.67</v>
      </c>
      <c r="D56" s="401">
        <f t="shared" si="10"/>
        <v>4459.84</v>
      </c>
      <c r="E56" s="401">
        <f t="shared" si="10"/>
        <v>25454.490000000005</v>
      </c>
      <c r="F56" s="138"/>
      <c r="G56" s="138"/>
      <c r="H56" s="139"/>
    </row>
    <row r="57" spans="1:8" x14ac:dyDescent="0.35">
      <c r="A57" s="140" t="s">
        <v>27</v>
      </c>
      <c r="B57" s="141">
        <f>(B55-B56)/B56</f>
        <v>9.7735943382660437E-2</v>
      </c>
      <c r="C57" s="141">
        <f t="shared" ref="C57:D57" si="11">(C55-C56)/C56</f>
        <v>0.14963006588876201</v>
      </c>
      <c r="D57" s="141">
        <f t="shared" si="11"/>
        <v>-6.3562818397072438E-2</v>
      </c>
      <c r="E57" s="141">
        <f>(E55-E56)/E56</f>
        <v>7.0028902562966108E-2</v>
      </c>
      <c r="F57" s="138"/>
      <c r="G57" s="138"/>
      <c r="H57" s="139"/>
    </row>
    <row r="58" spans="1:8" x14ac:dyDescent="0.35">
      <c r="A58" s="161" t="s">
        <v>36</v>
      </c>
      <c r="B58" s="143"/>
      <c r="C58" s="143"/>
      <c r="D58" s="143"/>
      <c r="E58" s="143"/>
      <c r="F58" s="138"/>
      <c r="G58" s="138"/>
      <c r="H58" s="139"/>
    </row>
    <row r="59" spans="1:8" ht="21.75" thickBot="1" x14ac:dyDescent="0.4">
      <c r="A59" s="162" t="s">
        <v>38</v>
      </c>
      <c r="B59" s="14">
        <v>9537.9</v>
      </c>
      <c r="C59" s="398">
        <v>0</v>
      </c>
      <c r="D59" s="14">
        <v>0</v>
      </c>
      <c r="E59" s="15">
        <f>B59+C59+D59</f>
        <v>9537.9</v>
      </c>
      <c r="F59" s="16">
        <f t="shared" ref="F59" si="12">(E59-E60)/E60</f>
        <v>0.38212807641923924</v>
      </c>
      <c r="G59" s="16">
        <f>E59/$E$66</f>
        <v>0.25199114190859001</v>
      </c>
      <c r="H59" s="354">
        <f>E59-E60</f>
        <v>2637.0199999999995</v>
      </c>
    </row>
    <row r="60" spans="1:8" ht="21.75" thickBot="1" x14ac:dyDescent="0.4">
      <c r="A60" s="79" t="s">
        <v>16</v>
      </c>
      <c r="B60" s="145">
        <v>6900.88</v>
      </c>
      <c r="C60" s="145">
        <v>0</v>
      </c>
      <c r="D60" s="145">
        <v>0</v>
      </c>
      <c r="E60" s="145">
        <f t="shared" ref="E60:E62" si="13">B60+C60+D60</f>
        <v>6900.88</v>
      </c>
      <c r="F60" s="46"/>
      <c r="G60" s="37"/>
      <c r="H60" s="379"/>
    </row>
    <row r="61" spans="1:8" ht="21.75" thickBot="1" x14ac:dyDescent="0.4">
      <c r="A61" s="25" t="s">
        <v>37</v>
      </c>
      <c r="B61" s="398">
        <v>0</v>
      </c>
      <c r="C61" s="123">
        <v>1075.2</v>
      </c>
      <c r="D61" s="123">
        <v>0</v>
      </c>
      <c r="E61" s="15">
        <f t="shared" si="13"/>
        <v>1075.2</v>
      </c>
      <c r="F61" s="29">
        <f t="shared" ref="F61:F63" si="14">(E61-E62)/E62</f>
        <v>-0.1381438671305128</v>
      </c>
      <c r="G61" s="356">
        <f>E61/$E$66</f>
        <v>2.8406764149353215E-2</v>
      </c>
      <c r="H61" s="371">
        <f>E61-E62</f>
        <v>-172.33999999999992</v>
      </c>
    </row>
    <row r="62" spans="1:8" ht="21.75" thickBot="1" x14ac:dyDescent="0.4">
      <c r="A62" s="79" t="s">
        <v>16</v>
      </c>
      <c r="B62" s="145">
        <v>0</v>
      </c>
      <c r="C62" s="145">
        <v>1247.54</v>
      </c>
      <c r="D62" s="145">
        <v>0</v>
      </c>
      <c r="E62" s="145">
        <f t="shared" si="13"/>
        <v>1247.54</v>
      </c>
      <c r="F62" s="402"/>
      <c r="G62" s="403"/>
      <c r="H62" s="22"/>
    </row>
    <row r="63" spans="1:8" x14ac:dyDescent="0.35">
      <c r="A63" s="155" t="s">
        <v>39</v>
      </c>
      <c r="B63" s="404">
        <f>SUM(B59,B61)</f>
        <v>9537.9</v>
      </c>
      <c r="C63" s="404">
        <f>SUM(C59,C61)</f>
        <v>1075.2</v>
      </c>
      <c r="D63" s="156">
        <f>SUM(D59,D61)</f>
        <v>0</v>
      </c>
      <c r="E63" s="405">
        <f t="shared" ref="B63:E64" si="15">SUM(E59,E61)</f>
        <v>10613.1</v>
      </c>
      <c r="F63" s="135">
        <f t="shared" si="14"/>
        <v>0.30247336293416394</v>
      </c>
      <c r="G63" s="134">
        <f>E63/$E$66</f>
        <v>0.28039790605794324</v>
      </c>
      <c r="H63" s="154">
        <f>E63-E64</f>
        <v>2464.6800000000003</v>
      </c>
    </row>
    <row r="64" spans="1:8" x14ac:dyDescent="0.35">
      <c r="A64" s="31" t="s">
        <v>26</v>
      </c>
      <c r="B64" s="406">
        <f t="shared" si="15"/>
        <v>6900.88</v>
      </c>
      <c r="C64" s="406">
        <f t="shared" si="15"/>
        <v>1247.54</v>
      </c>
      <c r="D64" s="137">
        <f t="shared" si="15"/>
        <v>0</v>
      </c>
      <c r="E64" s="137">
        <f t="shared" si="15"/>
        <v>8148.42</v>
      </c>
      <c r="F64" s="138"/>
      <c r="G64" s="138"/>
      <c r="H64" s="139"/>
    </row>
    <row r="65" spans="1:8" x14ac:dyDescent="0.35">
      <c r="A65" s="140" t="s">
        <v>27</v>
      </c>
      <c r="B65" s="141">
        <f t="shared" ref="B65:D65" si="16">(B63-B64)/B64</f>
        <v>0.38212807641923924</v>
      </c>
      <c r="C65" s="141">
        <f t="shared" si="16"/>
        <v>-0.1381438671305128</v>
      </c>
      <c r="D65" s="407" t="e">
        <f t="shared" si="16"/>
        <v>#DIV/0!</v>
      </c>
      <c r="E65" s="141">
        <f>(E63-E64)/E64</f>
        <v>0.30247336293416394</v>
      </c>
      <c r="F65" s="138"/>
      <c r="G65" s="138"/>
      <c r="H65" s="139"/>
    </row>
    <row r="66" spans="1:8" x14ac:dyDescent="0.35">
      <c r="A66" s="18" t="s">
        <v>40</v>
      </c>
      <c r="B66" s="30">
        <f>B55+B63</f>
        <v>32286.260000000002</v>
      </c>
      <c r="C66" s="30">
        <f t="shared" ref="C66:E66" si="17">C55+C63</f>
        <v>1387.52</v>
      </c>
      <c r="D66" s="30">
        <f t="shared" si="17"/>
        <v>4176.3600000000006</v>
      </c>
      <c r="E66" s="30">
        <f t="shared" si="17"/>
        <v>37850.14</v>
      </c>
      <c r="F66" s="159">
        <f>(E66-E67)/E67</f>
        <v>0.12639470807736577</v>
      </c>
      <c r="G66" s="159">
        <f>E66/$E$66</f>
        <v>1</v>
      </c>
      <c r="H66" s="30">
        <f>E66-E67</f>
        <v>4247.2299999999959</v>
      </c>
    </row>
    <row r="67" spans="1:8" x14ac:dyDescent="0.35">
      <c r="A67" s="31" t="s">
        <v>26</v>
      </c>
      <c r="B67" s="158">
        <f>B64+B56</f>
        <v>27623.86</v>
      </c>
      <c r="C67" s="158">
        <f t="shared" ref="C67:E67" si="18">C64+C56</f>
        <v>1519.21</v>
      </c>
      <c r="D67" s="158">
        <f t="shared" si="18"/>
        <v>4459.84</v>
      </c>
      <c r="E67" s="158">
        <f t="shared" si="18"/>
        <v>33602.910000000003</v>
      </c>
      <c r="F67" s="138"/>
      <c r="G67" s="138"/>
      <c r="H67" s="139"/>
    </row>
    <row r="68" spans="1:8" x14ac:dyDescent="0.35">
      <c r="A68" s="160" t="s">
        <v>27</v>
      </c>
      <c r="B68" s="159">
        <f>(B66-B67)/B67</f>
        <v>0.16878162573948757</v>
      </c>
      <c r="C68" s="159">
        <f t="shared" ref="C68:E68" si="19">(C66-C67)/C67</f>
        <v>-8.668321035274916E-2</v>
      </c>
      <c r="D68" s="159">
        <f t="shared" si="19"/>
        <v>-6.3562818397072438E-2</v>
      </c>
      <c r="E68" s="159">
        <f t="shared" si="19"/>
        <v>0.12639470807736577</v>
      </c>
      <c r="F68" s="159"/>
      <c r="G68" s="159"/>
      <c r="H68" s="30"/>
    </row>
    <row r="69" spans="1:8" x14ac:dyDescent="0.35">
      <c r="A69" s="161" t="s">
        <v>41</v>
      </c>
      <c r="B69" s="159">
        <f>B66/$E$66</f>
        <v>0.85300239312192772</v>
      </c>
      <c r="C69" s="159">
        <f t="shared" ref="C69:E69" si="20">C66/$E$66</f>
        <v>3.6658252783212955E-2</v>
      </c>
      <c r="D69" s="159">
        <f t="shared" si="20"/>
        <v>0.11033935409485937</v>
      </c>
      <c r="E69" s="159">
        <f t="shared" si="20"/>
        <v>1</v>
      </c>
      <c r="F69" s="159"/>
      <c r="G69" s="159"/>
      <c r="H69" s="30"/>
    </row>
    <row r="70" spans="1:8" x14ac:dyDescent="0.35">
      <c r="A70" s="31" t="s">
        <v>42</v>
      </c>
      <c r="B70" s="408">
        <f>B67/$E$67</f>
        <v>0.8220674935593375</v>
      </c>
      <c r="C70" s="408">
        <f t="shared" ref="C70:E70" si="21">C67/$E$67</f>
        <v>4.5210667766571407E-2</v>
      </c>
      <c r="D70" s="408">
        <f t="shared" si="21"/>
        <v>0.13272183867409101</v>
      </c>
      <c r="E70" s="157">
        <f t="shared" si="21"/>
        <v>1</v>
      </c>
      <c r="F70" s="138"/>
      <c r="G70" s="138"/>
      <c r="H70" s="139"/>
    </row>
    <row r="72" spans="1:8" s="410" customFormat="1" ht="24.95" customHeight="1" x14ac:dyDescent="0.25">
      <c r="A72" s="410" t="s">
        <v>43</v>
      </c>
    </row>
  </sheetData>
  <mergeCells count="2">
    <mergeCell ref="A1:H2"/>
    <mergeCell ref="A3:H3"/>
  </mergeCells>
  <pageMargins left="0" right="0" top="0.75" bottom="0.75" header="0.3" footer="0.3"/>
  <pageSetup paperSize="9" scale="45" fitToHeight="0" orientation="portrait" r:id="rId1"/>
  <ignoredErrors>
    <ignoredError sqref="D65 F55 B57:D57 F39 F21 D68 G7 G9 G21:G29 F27 G17:G18 F19 G11:G12 F13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185"/>
  <sheetViews>
    <sheetView tabSelected="1" zoomScale="55" zoomScaleNormal="55" workbookViewId="0">
      <selection activeCell="B9" sqref="B9"/>
    </sheetView>
  </sheetViews>
  <sheetFormatPr defaultColWidth="27.7109375" defaultRowHeight="21" x14ac:dyDescent="0.35"/>
  <cols>
    <col min="1" max="1" width="41.42578125" style="2" customWidth="1"/>
    <col min="2" max="2" width="16.85546875" style="2" customWidth="1"/>
    <col min="3" max="5" width="15.7109375" style="2" customWidth="1"/>
    <col min="6" max="6" width="20.28515625" style="2" customWidth="1"/>
    <col min="7" max="7" width="16.7109375" style="2" customWidth="1"/>
    <col min="8" max="8" width="17.140625" style="2" customWidth="1"/>
    <col min="9" max="9" width="16.42578125" style="2" customWidth="1"/>
    <col min="10" max="10" width="16.5703125" style="2" customWidth="1"/>
    <col min="11" max="12" width="15.7109375" style="2" customWidth="1"/>
    <col min="13" max="15" width="18.5703125" style="2" customWidth="1"/>
    <col min="16" max="17" width="27.7109375" style="2"/>
    <col min="18" max="18" width="27.7109375" style="143"/>
    <col min="19" max="197" width="27.7109375" style="57"/>
    <col min="198" max="16384" width="27.7109375" style="2"/>
  </cols>
  <sheetData>
    <row r="1" spans="1:112" x14ac:dyDescent="0.35">
      <c r="A1" s="421" t="s">
        <v>80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12" ht="24.75" customHeight="1" x14ac:dyDescent="0.3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3" spans="1:112" ht="73.5" customHeight="1" x14ac:dyDescent="0.35">
      <c r="A3" s="164" t="s">
        <v>0</v>
      </c>
      <c r="B3" s="165" t="s">
        <v>1</v>
      </c>
      <c r="C3" s="165" t="s">
        <v>2</v>
      </c>
      <c r="D3" s="165" t="s">
        <v>3</v>
      </c>
      <c r="E3" s="165" t="s">
        <v>4</v>
      </c>
      <c r="F3" s="165" t="s">
        <v>5</v>
      </c>
      <c r="G3" s="165" t="s">
        <v>6</v>
      </c>
      <c r="H3" s="165" t="s">
        <v>7</v>
      </c>
      <c r="I3" s="165" t="s">
        <v>8</v>
      </c>
      <c r="J3" s="165" t="s">
        <v>46</v>
      </c>
      <c r="K3" s="165" t="s">
        <v>9</v>
      </c>
      <c r="L3" s="165" t="s">
        <v>10</v>
      </c>
      <c r="M3" s="165" t="s">
        <v>11</v>
      </c>
      <c r="N3" s="165" t="s">
        <v>52</v>
      </c>
      <c r="O3" s="165" t="s">
        <v>12</v>
      </c>
      <c r="P3" s="166" t="s">
        <v>13</v>
      </c>
      <c r="Q3" s="167" t="s">
        <v>14</v>
      </c>
      <c r="R3" s="168" t="s">
        <v>15</v>
      </c>
    </row>
    <row r="4" spans="1:112" ht="21.75" thickBot="1" x14ac:dyDescent="0.4">
      <c r="A4" s="161" t="s">
        <v>60</v>
      </c>
      <c r="B4" s="169"/>
      <c r="C4" s="170"/>
      <c r="D4" s="170"/>
      <c r="E4" s="170"/>
      <c r="F4" s="171"/>
      <c r="G4" s="170"/>
      <c r="H4" s="171"/>
      <c r="I4" s="172"/>
      <c r="J4" s="172"/>
      <c r="K4" s="173"/>
      <c r="L4" s="174"/>
      <c r="M4" s="174"/>
      <c r="N4" s="175"/>
      <c r="O4" s="172"/>
      <c r="P4" s="176"/>
      <c r="Q4" s="177"/>
      <c r="R4" s="178"/>
    </row>
    <row r="5" spans="1:112" s="57" customFormat="1" ht="21.75" thickBot="1" x14ac:dyDescent="0.4">
      <c r="A5" s="13" t="s">
        <v>70</v>
      </c>
      <c r="B5" s="179">
        <v>0</v>
      </c>
      <c r="C5" s="180">
        <v>0</v>
      </c>
      <c r="D5" s="180">
        <v>0</v>
      </c>
      <c r="E5" s="180">
        <v>0</v>
      </c>
      <c r="F5" s="180">
        <v>0</v>
      </c>
      <c r="G5" s="72">
        <v>218.84</v>
      </c>
      <c r="H5" s="181">
        <v>67.3</v>
      </c>
      <c r="I5" s="180">
        <v>151.54</v>
      </c>
      <c r="J5" s="180">
        <v>96.1</v>
      </c>
      <c r="K5" s="179">
        <v>0</v>
      </c>
      <c r="L5" s="179">
        <v>57.73</v>
      </c>
      <c r="M5" s="54">
        <v>0.75</v>
      </c>
      <c r="N5" s="182">
        <v>0</v>
      </c>
      <c r="O5" s="180">
        <f>B5+D5+E5+F5+H5+I5+J5+K5+L5+M5+N5</f>
        <v>373.41999999999996</v>
      </c>
      <c r="P5" s="183">
        <f>(O5-O6)/O6</f>
        <v>1.6317569948551696</v>
      </c>
      <c r="Q5" s="184">
        <f>O5/$O$84</f>
        <v>1.9726176872312223E-3</v>
      </c>
      <c r="R5" s="185">
        <f>O5-O6</f>
        <v>231.52999999999997</v>
      </c>
    </row>
    <row r="6" spans="1:112" ht="21.75" thickBot="1" x14ac:dyDescent="0.4">
      <c r="A6" s="19" t="s">
        <v>34</v>
      </c>
      <c r="B6" s="186">
        <v>0</v>
      </c>
      <c r="C6" s="187">
        <v>0</v>
      </c>
      <c r="D6" s="187">
        <v>0</v>
      </c>
      <c r="E6" s="187">
        <v>0</v>
      </c>
      <c r="F6" s="187">
        <v>0</v>
      </c>
      <c r="G6" s="187">
        <v>75.319999999999993</v>
      </c>
      <c r="H6" s="187">
        <v>27.46</v>
      </c>
      <c r="I6" s="187">
        <v>47.86</v>
      </c>
      <c r="J6" s="187">
        <v>30.38</v>
      </c>
      <c r="K6" s="145">
        <v>0</v>
      </c>
      <c r="L6" s="145">
        <v>34.89</v>
      </c>
      <c r="M6" s="188">
        <v>1.3</v>
      </c>
      <c r="N6" s="145">
        <v>0</v>
      </c>
      <c r="O6" s="189">
        <f>B6+D6+E6+F6+H6+I6+J6+K6+L6+M6+N6</f>
        <v>141.88999999999999</v>
      </c>
      <c r="P6" s="190"/>
      <c r="Q6" s="191"/>
      <c r="R6" s="192"/>
    </row>
    <row r="7" spans="1:112" s="57" customFormat="1" ht="21.75" thickBot="1" x14ac:dyDescent="0.4">
      <c r="A7" s="25" t="s">
        <v>19</v>
      </c>
      <c r="B7" s="39">
        <v>1225.6500000000001</v>
      </c>
      <c r="C7" s="193">
        <v>176.65</v>
      </c>
      <c r="D7" s="83">
        <v>166.04</v>
      </c>
      <c r="E7" s="83">
        <v>10.61</v>
      </c>
      <c r="F7" s="83">
        <v>152.69</v>
      </c>
      <c r="G7" s="83">
        <v>5230.5200000000004</v>
      </c>
      <c r="H7" s="83">
        <v>2099.38</v>
      </c>
      <c r="I7" s="83">
        <v>3131.14</v>
      </c>
      <c r="J7" s="83">
        <v>2201.48</v>
      </c>
      <c r="K7" s="83">
        <v>26.05</v>
      </c>
      <c r="L7" s="119">
        <v>326.79000000000002</v>
      </c>
      <c r="M7" s="83">
        <v>273.41000000000003</v>
      </c>
      <c r="N7" s="83">
        <v>3166.5299999999997</v>
      </c>
      <c r="O7" s="54">
        <f>B7+C7+F7+G7+J7+K7+L7+M7+N7</f>
        <v>12779.77</v>
      </c>
      <c r="P7" s="194">
        <f>(O7-O8)/O8</f>
        <v>0.15555412891984488</v>
      </c>
      <c r="Q7" s="195">
        <f>O7/$O$84</f>
        <v>6.7510043224109487E-2</v>
      </c>
      <c r="R7" s="196">
        <f>O7-O8</f>
        <v>1720.3400000000001</v>
      </c>
      <c r="S7" s="197"/>
    </row>
    <row r="8" spans="1:112" s="205" customFormat="1" ht="21.75" thickBot="1" x14ac:dyDescent="0.4">
      <c r="A8" s="79" t="s">
        <v>16</v>
      </c>
      <c r="B8" s="73">
        <v>946.14</v>
      </c>
      <c r="C8" s="73">
        <v>160.97999999999999</v>
      </c>
      <c r="D8" s="73">
        <v>150.68</v>
      </c>
      <c r="E8" s="198">
        <v>10.3</v>
      </c>
      <c r="F8" s="187">
        <v>141.21</v>
      </c>
      <c r="G8" s="187">
        <v>4857.03</v>
      </c>
      <c r="H8" s="187">
        <v>2102.83</v>
      </c>
      <c r="I8" s="187">
        <v>2754.2</v>
      </c>
      <c r="J8" s="187">
        <v>2336.88</v>
      </c>
      <c r="K8" s="73">
        <v>23.56</v>
      </c>
      <c r="L8" s="73">
        <v>309.94</v>
      </c>
      <c r="M8" s="73">
        <v>260.14</v>
      </c>
      <c r="N8" s="199">
        <v>2023.5500000000002</v>
      </c>
      <c r="O8" s="145">
        <f t="shared" ref="O8:O54" si="0">B8+C8+F8+G8+J8+K8+L8+M8+N8</f>
        <v>11059.43</v>
      </c>
      <c r="P8" s="200"/>
      <c r="Q8" s="201"/>
      <c r="R8" s="202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4"/>
    </row>
    <row r="9" spans="1:112" s="57" customFormat="1" ht="21.75" thickBot="1" x14ac:dyDescent="0.4">
      <c r="A9" s="25" t="s">
        <v>23</v>
      </c>
      <c r="B9" s="206">
        <v>221.55</v>
      </c>
      <c r="C9" s="206">
        <v>81.88</v>
      </c>
      <c r="D9" s="206">
        <v>81.88</v>
      </c>
      <c r="E9" s="119">
        <v>0</v>
      </c>
      <c r="F9" s="206">
        <v>34.520000000000003</v>
      </c>
      <c r="G9" s="119">
        <v>1487.42</v>
      </c>
      <c r="H9" s="206">
        <v>869.96</v>
      </c>
      <c r="I9" s="206">
        <v>617.46</v>
      </c>
      <c r="J9" s="206">
        <v>364.74</v>
      </c>
      <c r="K9" s="119">
        <v>0</v>
      </c>
      <c r="L9" s="206">
        <v>43.54</v>
      </c>
      <c r="M9" s="206">
        <v>45.53</v>
      </c>
      <c r="N9" s="206">
        <v>854.65</v>
      </c>
      <c r="O9" s="54">
        <f t="shared" si="0"/>
        <v>3133.8300000000004</v>
      </c>
      <c r="P9" s="207">
        <f>(O9-O10)/O10</f>
        <v>0.38784792187949813</v>
      </c>
      <c r="Q9" s="208">
        <f>O9/$O$84</f>
        <v>1.6554679681794825E-2</v>
      </c>
      <c r="R9" s="196">
        <f>O9-O10</f>
        <v>875.78000000000065</v>
      </c>
      <c r="S9" s="197"/>
      <c r="T9" s="209"/>
    </row>
    <row r="10" spans="1:112" s="205" customFormat="1" ht="21.75" thickBot="1" x14ac:dyDescent="0.4">
      <c r="A10" s="79" t="s">
        <v>16</v>
      </c>
      <c r="B10" s="210">
        <v>123.26</v>
      </c>
      <c r="C10" s="210">
        <v>52.08</v>
      </c>
      <c r="D10" s="210">
        <v>52.08</v>
      </c>
      <c r="E10" s="73">
        <v>0</v>
      </c>
      <c r="F10" s="211">
        <v>31.03</v>
      </c>
      <c r="G10" s="212">
        <v>1143</v>
      </c>
      <c r="H10" s="211">
        <v>678.29</v>
      </c>
      <c r="I10" s="198">
        <v>464.71</v>
      </c>
      <c r="J10" s="211">
        <v>311.82</v>
      </c>
      <c r="K10" s="187">
        <v>0</v>
      </c>
      <c r="L10" s="210">
        <v>40.21</v>
      </c>
      <c r="M10" s="210">
        <v>21.87</v>
      </c>
      <c r="N10" s="211">
        <v>534.78</v>
      </c>
      <c r="O10" s="145">
        <f t="shared" si="0"/>
        <v>2258.0499999999997</v>
      </c>
      <c r="P10" s="200"/>
      <c r="Q10" s="201"/>
      <c r="R10" s="202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4"/>
    </row>
    <row r="11" spans="1:112" s="57" customFormat="1" ht="21.75" thickBot="1" x14ac:dyDescent="0.4">
      <c r="A11" s="25" t="s">
        <v>20</v>
      </c>
      <c r="B11" s="72">
        <v>339.96</v>
      </c>
      <c r="C11" s="213">
        <v>89.65</v>
      </c>
      <c r="D11" s="43">
        <v>89.65</v>
      </c>
      <c r="E11" s="54">
        <v>0</v>
      </c>
      <c r="F11" s="54">
        <v>29.72</v>
      </c>
      <c r="G11" s="214">
        <v>3244.61</v>
      </c>
      <c r="H11" s="54">
        <v>1088.57</v>
      </c>
      <c r="I11" s="54">
        <v>2156.04</v>
      </c>
      <c r="J11" s="54">
        <v>318.67</v>
      </c>
      <c r="K11" s="54">
        <v>0</v>
      </c>
      <c r="L11" s="43">
        <v>18.13</v>
      </c>
      <c r="M11" s="43">
        <v>304.45</v>
      </c>
      <c r="N11" s="43">
        <v>53.08</v>
      </c>
      <c r="O11" s="54">
        <f t="shared" si="0"/>
        <v>4398.2700000000004</v>
      </c>
      <c r="P11" s="207">
        <f>(O11-O12)/O12</f>
        <v>-6.7432527951978988E-3</v>
      </c>
      <c r="Q11" s="208">
        <f>O11/$O$84</f>
        <v>2.3234173839693832E-2</v>
      </c>
      <c r="R11" s="196">
        <f>O11-O12</f>
        <v>-29.859999999999673</v>
      </c>
      <c r="S11" s="197"/>
      <c r="T11" s="209"/>
    </row>
    <row r="12" spans="1:112" s="205" customFormat="1" ht="21.75" thickBot="1" x14ac:dyDescent="0.4">
      <c r="A12" s="31" t="s">
        <v>16</v>
      </c>
      <c r="B12" s="199">
        <v>264.61</v>
      </c>
      <c r="C12" s="215">
        <v>75</v>
      </c>
      <c r="D12" s="45">
        <v>75</v>
      </c>
      <c r="E12" s="45">
        <v>0</v>
      </c>
      <c r="F12" s="45">
        <v>35.53</v>
      </c>
      <c r="G12" s="216">
        <v>3001.05</v>
      </c>
      <c r="H12" s="45">
        <v>1034.97</v>
      </c>
      <c r="I12" s="116">
        <v>1966.08</v>
      </c>
      <c r="J12" s="58">
        <v>276.17</v>
      </c>
      <c r="K12" s="45">
        <v>0</v>
      </c>
      <c r="L12" s="45">
        <v>14.15</v>
      </c>
      <c r="M12" s="45">
        <v>284.95</v>
      </c>
      <c r="N12" s="116">
        <v>476.67</v>
      </c>
      <c r="O12" s="145">
        <f t="shared" si="0"/>
        <v>4428.13</v>
      </c>
      <c r="P12" s="200"/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4"/>
    </row>
    <row r="13" spans="1:112" s="57" customFormat="1" ht="21.75" thickBot="1" x14ac:dyDescent="0.4">
      <c r="A13" s="13" t="s">
        <v>71</v>
      </c>
      <c r="B13" s="72">
        <v>24.13</v>
      </c>
      <c r="C13" s="52">
        <v>0</v>
      </c>
      <c r="D13" s="47">
        <v>0</v>
      </c>
      <c r="E13" s="47">
        <v>0</v>
      </c>
      <c r="F13" s="47">
        <v>0</v>
      </c>
      <c r="G13" s="214">
        <v>88.03</v>
      </c>
      <c r="H13" s="47">
        <v>15.65</v>
      </c>
      <c r="I13" s="217">
        <v>72.38</v>
      </c>
      <c r="J13" s="95">
        <v>33.35</v>
      </c>
      <c r="K13" s="47">
        <v>0</v>
      </c>
      <c r="L13" s="47">
        <v>0</v>
      </c>
      <c r="M13" s="47">
        <v>5.38</v>
      </c>
      <c r="N13" s="47">
        <v>7.1</v>
      </c>
      <c r="O13" s="54">
        <f t="shared" si="0"/>
        <v>157.98999999999998</v>
      </c>
      <c r="P13" s="218">
        <f>(O13-O14)/O14</f>
        <v>-0.35002262722672478</v>
      </c>
      <c r="Q13" s="208">
        <f>O13/$O$84</f>
        <v>8.3459340261812657E-4</v>
      </c>
      <c r="R13" s="196">
        <f>O13-O14</f>
        <v>-85.079999999999984</v>
      </c>
      <c r="S13" s="197"/>
      <c r="T13" s="209"/>
      <c r="AA13" s="209"/>
    </row>
    <row r="14" spans="1:112" s="205" customFormat="1" ht="21.75" thickBot="1" x14ac:dyDescent="0.4">
      <c r="A14" s="219" t="s">
        <v>16</v>
      </c>
      <c r="B14" s="220">
        <v>94.63</v>
      </c>
      <c r="C14" s="50">
        <v>0</v>
      </c>
      <c r="D14" s="45">
        <v>0</v>
      </c>
      <c r="E14" s="45">
        <v>0</v>
      </c>
      <c r="F14" s="45">
        <v>0.89</v>
      </c>
      <c r="G14" s="21">
        <v>21.11</v>
      </c>
      <c r="H14" s="45">
        <v>4.0999999999999996</v>
      </c>
      <c r="I14" s="116">
        <v>17.010000000000002</v>
      </c>
      <c r="J14" s="60">
        <v>104.26</v>
      </c>
      <c r="K14" s="45">
        <v>0</v>
      </c>
      <c r="L14" s="45">
        <v>0</v>
      </c>
      <c r="M14" s="45">
        <v>21.76</v>
      </c>
      <c r="N14" s="50">
        <v>0.42</v>
      </c>
      <c r="O14" s="35">
        <f t="shared" si="0"/>
        <v>243.06999999999996</v>
      </c>
      <c r="P14" s="200"/>
      <c r="Q14" s="201"/>
      <c r="R14" s="202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4"/>
    </row>
    <row r="15" spans="1:112" s="203" customFormat="1" ht="21.75" thickBot="1" x14ac:dyDescent="0.4">
      <c r="A15" s="25" t="s">
        <v>72</v>
      </c>
      <c r="B15" s="72">
        <v>3.61</v>
      </c>
      <c r="C15" s="53">
        <v>1.43</v>
      </c>
      <c r="D15" s="53">
        <v>1.43</v>
      </c>
      <c r="E15" s="53">
        <v>0</v>
      </c>
      <c r="F15" s="53">
        <v>0.1</v>
      </c>
      <c r="G15" s="54">
        <v>76.45</v>
      </c>
      <c r="H15" s="53">
        <v>51.55</v>
      </c>
      <c r="I15" s="53">
        <v>24.9</v>
      </c>
      <c r="J15" s="53">
        <v>62.59</v>
      </c>
      <c r="K15" s="53">
        <v>0</v>
      </c>
      <c r="L15" s="53">
        <v>0</v>
      </c>
      <c r="M15" s="53">
        <v>2.16</v>
      </c>
      <c r="N15" s="53">
        <v>7.0000000000000007E-2</v>
      </c>
      <c r="O15" s="54">
        <f t="shared" si="0"/>
        <v>146.41</v>
      </c>
      <c r="P15" s="218">
        <f>(O15-O16)/O16</f>
        <v>0.58178478824546231</v>
      </c>
      <c r="Q15" s="208">
        <f>O15/$O$84</f>
        <v>7.7342122968111857E-4</v>
      </c>
      <c r="R15" s="196">
        <f>O15-O16</f>
        <v>53.849999999999994</v>
      </c>
    </row>
    <row r="16" spans="1:112" s="203" customFormat="1" ht="21.75" thickBot="1" x14ac:dyDescent="0.4">
      <c r="A16" s="219" t="s">
        <v>16</v>
      </c>
      <c r="B16" s="221">
        <v>1.71</v>
      </c>
      <c r="C16" s="116">
        <v>0.28000000000000003</v>
      </c>
      <c r="D16" s="116">
        <v>0.28000000000000003</v>
      </c>
      <c r="E16" s="50">
        <v>0</v>
      </c>
      <c r="F16" s="222">
        <v>0</v>
      </c>
      <c r="G16" s="188">
        <v>26.9</v>
      </c>
      <c r="H16" s="116">
        <v>0.16</v>
      </c>
      <c r="I16" s="116">
        <v>26.74</v>
      </c>
      <c r="J16" s="116">
        <v>63.3</v>
      </c>
      <c r="K16" s="50">
        <v>0</v>
      </c>
      <c r="L16" s="222">
        <v>0</v>
      </c>
      <c r="M16" s="50">
        <v>0.28999999999999998</v>
      </c>
      <c r="N16" s="222">
        <v>0.08</v>
      </c>
      <c r="O16" s="94">
        <f t="shared" si="0"/>
        <v>92.56</v>
      </c>
      <c r="P16" s="223"/>
      <c r="Q16" s="224"/>
      <c r="R16" s="202"/>
    </row>
    <row r="17" spans="1:112" s="57" customFormat="1" ht="21.75" thickBot="1" x14ac:dyDescent="0.4">
      <c r="A17" s="152" t="s">
        <v>21</v>
      </c>
      <c r="B17" s="72">
        <v>344.25</v>
      </c>
      <c r="C17" s="225">
        <v>64.72</v>
      </c>
      <c r="D17" s="43">
        <v>64.09</v>
      </c>
      <c r="E17" s="43">
        <v>0.63</v>
      </c>
      <c r="F17" s="43">
        <v>51.93</v>
      </c>
      <c r="G17" s="43">
        <v>1355.03</v>
      </c>
      <c r="H17" s="43">
        <v>556.23</v>
      </c>
      <c r="I17" s="226">
        <v>798.8</v>
      </c>
      <c r="J17" s="42">
        <v>395.38</v>
      </c>
      <c r="K17" s="43">
        <v>2.33</v>
      </c>
      <c r="L17" s="43">
        <v>51.33</v>
      </c>
      <c r="M17" s="43">
        <v>77.540000000000006</v>
      </c>
      <c r="N17" s="43">
        <v>1074.55</v>
      </c>
      <c r="O17" s="42">
        <f t="shared" si="0"/>
        <v>3417.0599999999995</v>
      </c>
      <c r="P17" s="227">
        <f>(O17-O18)/O18</f>
        <v>0.33796149463767594</v>
      </c>
      <c r="Q17" s="208">
        <f>O17/$O$84</f>
        <v>1.8050862284640139E-2</v>
      </c>
      <c r="R17" s="196">
        <f>O17-O18</f>
        <v>863.12999999999965</v>
      </c>
      <c r="S17" s="197"/>
      <c r="T17" s="209"/>
    </row>
    <row r="18" spans="1:112" s="205" customFormat="1" ht="21.75" thickBot="1" x14ac:dyDescent="0.4">
      <c r="A18" s="31" t="s">
        <v>16</v>
      </c>
      <c r="B18" s="228">
        <v>255.57</v>
      </c>
      <c r="C18" s="50">
        <v>70.66</v>
      </c>
      <c r="D18" s="45">
        <v>70.66</v>
      </c>
      <c r="E18" s="45">
        <v>0</v>
      </c>
      <c r="F18" s="45">
        <v>41.57</v>
      </c>
      <c r="G18" s="216">
        <v>1143.47</v>
      </c>
      <c r="H18" s="45">
        <v>495.47</v>
      </c>
      <c r="I18" s="116">
        <v>648</v>
      </c>
      <c r="J18" s="60">
        <v>294.93</v>
      </c>
      <c r="K18" s="45">
        <v>0</v>
      </c>
      <c r="L18" s="45">
        <v>47.52</v>
      </c>
      <c r="M18" s="45">
        <v>65.13</v>
      </c>
      <c r="N18" s="116">
        <v>635.07999999999993</v>
      </c>
      <c r="O18" s="145">
        <f t="shared" si="0"/>
        <v>2553.9299999999998</v>
      </c>
      <c r="P18" s="200"/>
      <c r="Q18" s="201"/>
      <c r="R18" s="202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4"/>
    </row>
    <row r="19" spans="1:112" s="57" customFormat="1" ht="21.75" thickBot="1" x14ac:dyDescent="0.4">
      <c r="A19" s="25" t="s">
        <v>73</v>
      </c>
      <c r="B19" s="229">
        <v>208.51</v>
      </c>
      <c r="C19" s="225">
        <v>1.93</v>
      </c>
      <c r="D19" s="230">
        <v>1.93</v>
      </c>
      <c r="E19" s="47">
        <v>0</v>
      </c>
      <c r="F19" s="47">
        <v>7.56</v>
      </c>
      <c r="G19" s="214">
        <v>1907.97</v>
      </c>
      <c r="H19" s="47">
        <v>487.61</v>
      </c>
      <c r="I19" s="217">
        <v>1420.36</v>
      </c>
      <c r="J19" s="100">
        <v>36.090000000000003</v>
      </c>
      <c r="K19" s="47">
        <v>0</v>
      </c>
      <c r="L19" s="47">
        <v>19.989999999999998</v>
      </c>
      <c r="M19" s="47">
        <v>12.06</v>
      </c>
      <c r="N19" s="47">
        <v>4.41</v>
      </c>
      <c r="O19" s="54">
        <f t="shared" si="0"/>
        <v>2198.52</v>
      </c>
      <c r="P19" s="218">
        <f>(O19-O20)/O20</f>
        <v>1.456941060771999</v>
      </c>
      <c r="Q19" s="208">
        <f>O19/$O$84</f>
        <v>1.1613838138641711E-2</v>
      </c>
      <c r="R19" s="196">
        <f>O19-O20</f>
        <v>1303.7</v>
      </c>
      <c r="S19" s="197"/>
      <c r="T19" s="209"/>
    </row>
    <row r="20" spans="1:112" s="205" customFormat="1" ht="21.75" thickBot="1" x14ac:dyDescent="0.4">
      <c r="A20" s="31" t="s">
        <v>16</v>
      </c>
      <c r="B20" s="220">
        <v>11.25</v>
      </c>
      <c r="C20" s="231">
        <v>1</v>
      </c>
      <c r="D20" s="45">
        <v>0.01</v>
      </c>
      <c r="E20" s="45">
        <v>0.99</v>
      </c>
      <c r="F20" s="45">
        <v>2.48</v>
      </c>
      <c r="G20" s="216">
        <v>854.54</v>
      </c>
      <c r="H20" s="45">
        <v>234.25</v>
      </c>
      <c r="I20" s="116">
        <v>620.29</v>
      </c>
      <c r="J20" s="60">
        <v>15.26</v>
      </c>
      <c r="K20" s="45">
        <v>0</v>
      </c>
      <c r="L20" s="45">
        <v>4.43</v>
      </c>
      <c r="M20" s="45">
        <v>0.1</v>
      </c>
      <c r="N20" s="50">
        <v>5.76</v>
      </c>
      <c r="O20" s="82">
        <f t="shared" si="0"/>
        <v>894.81999999999994</v>
      </c>
      <c r="P20" s="200"/>
      <c r="Q20" s="201"/>
      <c r="R20" s="202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4"/>
    </row>
    <row r="21" spans="1:112" s="57" customFormat="1" ht="21.75" thickBot="1" x14ac:dyDescent="0.4">
      <c r="A21" s="25" t="s">
        <v>74</v>
      </c>
      <c r="B21" s="232">
        <v>979.45</v>
      </c>
      <c r="C21" s="53">
        <v>184.41</v>
      </c>
      <c r="D21" s="233">
        <v>161.38</v>
      </c>
      <c r="E21" s="70">
        <v>23.03</v>
      </c>
      <c r="F21" s="234">
        <v>191.09</v>
      </c>
      <c r="G21" s="214">
        <v>3388.08</v>
      </c>
      <c r="H21" s="235">
        <v>1570.23</v>
      </c>
      <c r="I21" s="71">
        <v>1817.85</v>
      </c>
      <c r="J21" s="229">
        <v>1293.03</v>
      </c>
      <c r="K21" s="72">
        <v>12.71</v>
      </c>
      <c r="L21" s="236">
        <v>257.86</v>
      </c>
      <c r="M21" s="180">
        <v>646.75</v>
      </c>
      <c r="N21" s="180">
        <v>2355.0300000000002</v>
      </c>
      <c r="O21" s="54">
        <f t="shared" si="0"/>
        <v>9308.41</v>
      </c>
      <c r="P21" s="207">
        <f>(O21-O22)/O22</f>
        <v>8.075714687107409E-2</v>
      </c>
      <c r="Q21" s="208">
        <f>O21/$O$84</f>
        <v>4.9172337330619639E-2</v>
      </c>
      <c r="R21" s="196">
        <f>O21-O22</f>
        <v>695.54999999999927</v>
      </c>
      <c r="S21" s="197"/>
      <c r="T21" s="209"/>
    </row>
    <row r="22" spans="1:112" s="205" customFormat="1" ht="21.75" thickBot="1" x14ac:dyDescent="0.4">
      <c r="A22" s="31" t="s">
        <v>16</v>
      </c>
      <c r="B22" s="220">
        <v>719.65</v>
      </c>
      <c r="C22" s="215">
        <v>180.14</v>
      </c>
      <c r="D22" s="73">
        <v>142.37</v>
      </c>
      <c r="E22" s="237">
        <v>37.770000000000003</v>
      </c>
      <c r="F22" s="73">
        <v>149.1</v>
      </c>
      <c r="G22" s="216">
        <v>3059.99</v>
      </c>
      <c r="H22" s="199">
        <v>1635.12</v>
      </c>
      <c r="I22" s="238">
        <v>1424.87</v>
      </c>
      <c r="J22" s="239">
        <v>1278.72</v>
      </c>
      <c r="K22" s="73">
        <v>28.03</v>
      </c>
      <c r="L22" s="199">
        <v>233.02</v>
      </c>
      <c r="M22" s="187">
        <v>694.46</v>
      </c>
      <c r="N22" s="73">
        <v>2269.75</v>
      </c>
      <c r="O22" s="145">
        <f t="shared" si="0"/>
        <v>8612.86</v>
      </c>
      <c r="P22" s="200"/>
      <c r="Q22" s="201"/>
      <c r="R22" s="202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4"/>
    </row>
    <row r="23" spans="1:112" s="242" customFormat="1" ht="21.75" thickBot="1" x14ac:dyDescent="0.4">
      <c r="A23" s="25" t="s">
        <v>54</v>
      </c>
      <c r="B23" s="43">
        <v>1550.18</v>
      </c>
      <c r="C23" s="52">
        <v>484.59</v>
      </c>
      <c r="D23" s="43">
        <v>396.43</v>
      </c>
      <c r="E23" s="43">
        <v>88.16</v>
      </c>
      <c r="F23" s="240">
        <v>313.61</v>
      </c>
      <c r="G23" s="214">
        <v>6787.63</v>
      </c>
      <c r="H23" s="43">
        <v>3688.78</v>
      </c>
      <c r="I23" s="226">
        <v>3098.85</v>
      </c>
      <c r="J23" s="95">
        <v>2830.29</v>
      </c>
      <c r="K23" s="43">
        <v>85.45</v>
      </c>
      <c r="L23" s="43">
        <v>422.39</v>
      </c>
      <c r="M23" s="43">
        <v>501.71</v>
      </c>
      <c r="N23" s="43">
        <v>337.01</v>
      </c>
      <c r="O23" s="54">
        <f t="shared" si="0"/>
        <v>13312.859999999999</v>
      </c>
      <c r="P23" s="207">
        <f>(O23-O24)/O24</f>
        <v>-8.1125851812126171E-2</v>
      </c>
      <c r="Q23" s="208">
        <f>O23/$O$84</f>
        <v>7.0326129033348644E-2</v>
      </c>
      <c r="R23" s="196">
        <f>O23-O24</f>
        <v>-1175.3700000000008</v>
      </c>
      <c r="S23" s="241"/>
      <c r="T23" s="209"/>
    </row>
    <row r="24" spans="1:112" s="205" customFormat="1" ht="21.75" thickBot="1" x14ac:dyDescent="0.4">
      <c r="A24" s="31" t="s">
        <v>16</v>
      </c>
      <c r="B24" s="243">
        <v>1084.5899999999999</v>
      </c>
      <c r="C24" s="50">
        <v>443.69</v>
      </c>
      <c r="D24" s="45">
        <v>336.67</v>
      </c>
      <c r="E24" s="45">
        <v>107.02</v>
      </c>
      <c r="F24" s="45">
        <v>284.93</v>
      </c>
      <c r="G24" s="216">
        <v>6423.53</v>
      </c>
      <c r="H24" s="45">
        <v>3407.77</v>
      </c>
      <c r="I24" s="116">
        <v>3015.76</v>
      </c>
      <c r="J24" s="58">
        <v>2439.81</v>
      </c>
      <c r="K24" s="45">
        <v>71.290000000000006</v>
      </c>
      <c r="L24" s="45">
        <v>363.2</v>
      </c>
      <c r="M24" s="45">
        <v>529.15</v>
      </c>
      <c r="N24" s="45">
        <v>2848.04</v>
      </c>
      <c r="O24" s="21">
        <f t="shared" si="0"/>
        <v>14488.23</v>
      </c>
      <c r="P24" s="200"/>
      <c r="Q24" s="201"/>
      <c r="R24" s="202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4"/>
    </row>
    <row r="25" spans="1:112" s="57" customFormat="1" ht="21.75" thickBot="1" x14ac:dyDescent="0.4">
      <c r="A25" s="25" t="s">
        <v>55</v>
      </c>
      <c r="B25" s="47">
        <v>530.91</v>
      </c>
      <c r="C25" s="53">
        <v>176.8</v>
      </c>
      <c r="D25" s="47">
        <v>172.45</v>
      </c>
      <c r="E25" s="47">
        <v>4.3499999999999996</v>
      </c>
      <c r="F25" s="47">
        <v>84.74</v>
      </c>
      <c r="G25" s="214">
        <v>3526.7</v>
      </c>
      <c r="H25" s="47">
        <v>1644.34</v>
      </c>
      <c r="I25" s="217">
        <v>1882.36</v>
      </c>
      <c r="J25" s="54">
        <v>1319.51</v>
      </c>
      <c r="K25" s="47">
        <v>0.31</v>
      </c>
      <c r="L25" s="47">
        <v>105.67</v>
      </c>
      <c r="M25" s="47">
        <v>90.24</v>
      </c>
      <c r="N25" s="47">
        <v>2126.15</v>
      </c>
      <c r="O25" s="54">
        <f t="shared" si="0"/>
        <v>7961.0300000000007</v>
      </c>
      <c r="P25" s="207">
        <f>(O25-O26)/O26</f>
        <v>0.13699275760765411</v>
      </c>
      <c r="Q25" s="208">
        <f>O25/$O$84</f>
        <v>4.2054706728558676E-2</v>
      </c>
      <c r="R25" s="196">
        <f>O25-O26</f>
        <v>959.20000000000073</v>
      </c>
      <c r="S25" s="197"/>
      <c r="T25" s="209"/>
    </row>
    <row r="26" spans="1:112" s="205" customFormat="1" ht="21.75" thickBot="1" x14ac:dyDescent="0.4">
      <c r="A26" s="31" t="s">
        <v>16</v>
      </c>
      <c r="B26" s="243">
        <v>327.7</v>
      </c>
      <c r="C26" s="50">
        <v>160.16</v>
      </c>
      <c r="D26" s="45">
        <v>155.13</v>
      </c>
      <c r="E26" s="45">
        <v>5.03</v>
      </c>
      <c r="F26" s="45">
        <v>77.38</v>
      </c>
      <c r="G26" s="216">
        <v>3261.25</v>
      </c>
      <c r="H26" s="45">
        <v>1594.93</v>
      </c>
      <c r="I26" s="116">
        <v>1666.32</v>
      </c>
      <c r="J26" s="58">
        <v>803.68</v>
      </c>
      <c r="K26" s="45">
        <v>0.6</v>
      </c>
      <c r="L26" s="45">
        <v>81.91</v>
      </c>
      <c r="M26" s="45">
        <v>125.03</v>
      </c>
      <c r="N26" s="45">
        <v>2164.12</v>
      </c>
      <c r="O26" s="21">
        <f t="shared" si="0"/>
        <v>7001.83</v>
      </c>
      <c r="P26" s="200"/>
      <c r="Q26" s="201"/>
      <c r="R26" s="202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4"/>
    </row>
    <row r="27" spans="1:112" s="242" customFormat="1" ht="21.75" thickBot="1" x14ac:dyDescent="0.4">
      <c r="A27" s="25" t="s">
        <v>53</v>
      </c>
      <c r="B27" s="230">
        <v>35.07</v>
      </c>
      <c r="C27" s="53">
        <v>0</v>
      </c>
      <c r="D27" s="47">
        <v>0</v>
      </c>
      <c r="E27" s="47">
        <v>0</v>
      </c>
      <c r="F27" s="47">
        <v>1.45</v>
      </c>
      <c r="G27" s="214">
        <v>249.78</v>
      </c>
      <c r="H27" s="47">
        <v>133.46</v>
      </c>
      <c r="I27" s="217">
        <v>116.32</v>
      </c>
      <c r="J27" s="95">
        <v>105.68</v>
      </c>
      <c r="K27" s="47">
        <v>0</v>
      </c>
      <c r="L27" s="47">
        <v>0.38</v>
      </c>
      <c r="M27" s="47">
        <v>27.83</v>
      </c>
      <c r="N27" s="47">
        <v>13.19</v>
      </c>
      <c r="O27" s="54">
        <f t="shared" si="0"/>
        <v>433.38</v>
      </c>
      <c r="P27" s="207">
        <f>(O27-O28)/O28</f>
        <v>0.43927468367041939</v>
      </c>
      <c r="Q27" s="208">
        <f>O27/$O$84</f>
        <v>2.2893606483109295E-3</v>
      </c>
      <c r="R27" s="196">
        <f>O27-O28</f>
        <v>132.26999999999998</v>
      </c>
      <c r="S27" s="241"/>
      <c r="T27" s="209"/>
    </row>
    <row r="28" spans="1:112" s="205" customFormat="1" ht="21.75" thickBot="1" x14ac:dyDescent="0.4">
      <c r="A28" s="31" t="s">
        <v>16</v>
      </c>
      <c r="B28" s="222">
        <v>16.23</v>
      </c>
      <c r="C28" s="50">
        <v>0</v>
      </c>
      <c r="D28" s="45">
        <v>0</v>
      </c>
      <c r="E28" s="45">
        <v>0</v>
      </c>
      <c r="F28" s="45">
        <v>0.36</v>
      </c>
      <c r="G28" s="216">
        <v>197.6</v>
      </c>
      <c r="H28" s="45">
        <v>103.61</v>
      </c>
      <c r="I28" s="116">
        <v>93.99</v>
      </c>
      <c r="J28" s="58">
        <v>60.76</v>
      </c>
      <c r="K28" s="45">
        <v>0</v>
      </c>
      <c r="L28" s="45">
        <v>0</v>
      </c>
      <c r="M28" s="45">
        <v>14.98</v>
      </c>
      <c r="N28" s="45">
        <v>11.18</v>
      </c>
      <c r="O28" s="21">
        <f t="shared" si="0"/>
        <v>301.11</v>
      </c>
      <c r="P28" s="200"/>
      <c r="Q28" s="201"/>
      <c r="R28" s="202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4"/>
    </row>
    <row r="29" spans="1:112" s="57" customFormat="1" ht="21.75" thickBot="1" x14ac:dyDescent="0.4">
      <c r="A29" s="25" t="s">
        <v>66</v>
      </c>
      <c r="B29" s="47">
        <v>77.91</v>
      </c>
      <c r="C29" s="53">
        <v>27.24</v>
      </c>
      <c r="D29" s="47">
        <v>27.24</v>
      </c>
      <c r="E29" s="47">
        <v>0</v>
      </c>
      <c r="F29" s="47">
        <v>26.61</v>
      </c>
      <c r="G29" s="214">
        <v>1046.8900000000001</v>
      </c>
      <c r="H29" s="47">
        <v>596.74</v>
      </c>
      <c r="I29" s="217">
        <v>450.15</v>
      </c>
      <c r="J29" s="95">
        <v>253.17</v>
      </c>
      <c r="K29" s="47">
        <v>0</v>
      </c>
      <c r="L29" s="47">
        <v>18.079999999999998</v>
      </c>
      <c r="M29" s="47">
        <v>20.86</v>
      </c>
      <c r="N29" s="47">
        <v>60.61</v>
      </c>
      <c r="O29" s="54">
        <f t="shared" si="0"/>
        <v>1531.37</v>
      </c>
      <c r="P29" s="207">
        <f>(O29-O30)/O30</f>
        <v>0.36103630627027516</v>
      </c>
      <c r="Q29" s="208">
        <f>O29/$O$84</f>
        <v>8.0895708523787621E-3</v>
      </c>
      <c r="R29" s="196">
        <f>O29-O30</f>
        <v>406.22</v>
      </c>
      <c r="S29" s="197"/>
      <c r="T29" s="209"/>
    </row>
    <row r="30" spans="1:112" s="205" customFormat="1" ht="21.75" thickBot="1" x14ac:dyDescent="0.4">
      <c r="A30" s="31" t="s">
        <v>16</v>
      </c>
      <c r="B30" s="244">
        <v>39.130000000000003</v>
      </c>
      <c r="C30" s="243">
        <v>24.34</v>
      </c>
      <c r="D30" s="45">
        <v>24.34</v>
      </c>
      <c r="E30" s="45">
        <v>0</v>
      </c>
      <c r="F30" s="45">
        <v>25.36</v>
      </c>
      <c r="G30" s="216">
        <v>754.7</v>
      </c>
      <c r="H30" s="45">
        <v>440.37</v>
      </c>
      <c r="I30" s="116">
        <v>314.33</v>
      </c>
      <c r="J30" s="58">
        <v>200.23</v>
      </c>
      <c r="K30" s="45">
        <v>0</v>
      </c>
      <c r="L30" s="45">
        <v>17.350000000000001</v>
      </c>
      <c r="M30" s="45">
        <v>18.45</v>
      </c>
      <c r="N30" s="45">
        <v>45.59</v>
      </c>
      <c r="O30" s="21">
        <f t="shared" si="0"/>
        <v>1125.1499999999999</v>
      </c>
      <c r="P30" s="200"/>
      <c r="Q30" s="201"/>
      <c r="R30" s="202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4"/>
    </row>
    <row r="31" spans="1:112" s="57" customFormat="1" ht="21.75" thickBot="1" x14ac:dyDescent="0.4">
      <c r="A31" s="25" t="s">
        <v>25</v>
      </c>
      <c r="B31" s="47">
        <v>78.42</v>
      </c>
      <c r="C31" s="52">
        <v>21.16</v>
      </c>
      <c r="D31" s="47">
        <v>21.16</v>
      </c>
      <c r="E31" s="47">
        <v>0</v>
      </c>
      <c r="F31" s="47">
        <v>6.02</v>
      </c>
      <c r="G31" s="214">
        <v>1029.1199999999999</v>
      </c>
      <c r="H31" s="47">
        <v>290.12</v>
      </c>
      <c r="I31" s="217">
        <v>739</v>
      </c>
      <c r="J31" s="95">
        <v>47.63</v>
      </c>
      <c r="K31" s="47">
        <v>0</v>
      </c>
      <c r="L31" s="47">
        <v>33.11</v>
      </c>
      <c r="M31" s="47">
        <v>4.3899999999999997</v>
      </c>
      <c r="N31" s="47">
        <v>4.91</v>
      </c>
      <c r="O31" s="54">
        <f t="shared" si="0"/>
        <v>1224.76</v>
      </c>
      <c r="P31" s="207">
        <f>(O31-O32)/O32</f>
        <v>0.26248299179482965</v>
      </c>
      <c r="Q31" s="208">
        <f>O31/$O$84</f>
        <v>6.469881738025045E-3</v>
      </c>
      <c r="R31" s="196">
        <f>O31-O32</f>
        <v>254.6400000000001</v>
      </c>
      <c r="S31" s="197"/>
      <c r="T31" s="209"/>
    </row>
    <row r="32" spans="1:112" s="205" customFormat="1" ht="21.75" thickBot="1" x14ac:dyDescent="0.4">
      <c r="A32" s="31" t="s">
        <v>16</v>
      </c>
      <c r="B32" s="243">
        <v>72.569999999999993</v>
      </c>
      <c r="C32" s="50">
        <v>21.67</v>
      </c>
      <c r="D32" s="45">
        <v>21.67</v>
      </c>
      <c r="E32" s="45">
        <v>0</v>
      </c>
      <c r="F32" s="45">
        <v>8.5299999999999994</v>
      </c>
      <c r="G32" s="20">
        <v>746.55</v>
      </c>
      <c r="H32" s="45">
        <v>219.93</v>
      </c>
      <c r="I32" s="116">
        <v>526.62</v>
      </c>
      <c r="J32" s="243">
        <v>81.290000000000006</v>
      </c>
      <c r="K32" s="45">
        <v>0</v>
      </c>
      <c r="L32" s="45">
        <v>29.98</v>
      </c>
      <c r="M32" s="45">
        <v>3.85</v>
      </c>
      <c r="N32" s="45">
        <v>5.68</v>
      </c>
      <c r="O32" s="21">
        <f t="shared" si="0"/>
        <v>970.11999999999989</v>
      </c>
      <c r="P32" s="200"/>
      <c r="Q32" s="201"/>
      <c r="R32" s="202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4"/>
    </row>
    <row r="33" spans="1:112" s="57" customFormat="1" ht="21.75" thickBot="1" x14ac:dyDescent="0.4">
      <c r="A33" s="25" t="s">
        <v>56</v>
      </c>
      <c r="B33" s="83">
        <v>1023.35</v>
      </c>
      <c r="C33" s="119">
        <v>227.88</v>
      </c>
      <c r="D33" s="245">
        <v>131.69999999999999</v>
      </c>
      <c r="E33" s="83">
        <v>96.18</v>
      </c>
      <c r="F33" s="245">
        <v>249.9</v>
      </c>
      <c r="G33" s="103">
        <v>5737.29</v>
      </c>
      <c r="H33" s="245">
        <v>1893.53</v>
      </c>
      <c r="I33" s="245">
        <v>3843.76</v>
      </c>
      <c r="J33" s="245">
        <v>5244.5</v>
      </c>
      <c r="K33" s="245">
        <v>104.82</v>
      </c>
      <c r="L33" s="245">
        <v>103.88</v>
      </c>
      <c r="M33" s="245">
        <v>190.01</v>
      </c>
      <c r="N33" s="245">
        <v>2297.34</v>
      </c>
      <c r="O33" s="54">
        <f t="shared" si="0"/>
        <v>15178.97</v>
      </c>
      <c r="P33" s="207">
        <f>(O33-O34)/O34</f>
        <v>3.3088966753056013E-3</v>
      </c>
      <c r="Q33" s="208">
        <f>O33/$O$84</f>
        <v>8.0183987724150044E-2</v>
      </c>
      <c r="R33" s="196">
        <f>O33-O34</f>
        <v>50.059999999997672</v>
      </c>
      <c r="S33" s="197"/>
      <c r="T33" s="209"/>
    </row>
    <row r="34" spans="1:112" s="205" customFormat="1" ht="21.75" thickBot="1" x14ac:dyDescent="0.4">
      <c r="A34" s="31" t="s">
        <v>16</v>
      </c>
      <c r="B34" s="33">
        <v>867.99</v>
      </c>
      <c r="C34" s="34">
        <v>209.41</v>
      </c>
      <c r="D34" s="34">
        <v>141.84</v>
      </c>
      <c r="E34" s="34">
        <v>67.569999999999993</v>
      </c>
      <c r="F34" s="246">
        <v>218.19</v>
      </c>
      <c r="G34" s="247">
        <v>6164.28</v>
      </c>
      <c r="H34" s="34">
        <v>2284.58</v>
      </c>
      <c r="I34" s="246">
        <v>3879.7</v>
      </c>
      <c r="J34" s="34">
        <v>5894.35</v>
      </c>
      <c r="K34" s="86">
        <v>78.36</v>
      </c>
      <c r="L34" s="248">
        <v>96.91</v>
      </c>
      <c r="M34" s="248">
        <v>166.09</v>
      </c>
      <c r="N34" s="248">
        <v>1433.33</v>
      </c>
      <c r="O34" s="82">
        <f t="shared" si="0"/>
        <v>15128.910000000002</v>
      </c>
      <c r="P34" s="200"/>
      <c r="Q34" s="201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4"/>
    </row>
    <row r="35" spans="1:112" s="57" customFormat="1" ht="21.75" thickBot="1" x14ac:dyDescent="0.4">
      <c r="A35" s="25" t="s">
        <v>28</v>
      </c>
      <c r="B35" s="54">
        <v>3063.29</v>
      </c>
      <c r="C35" s="213">
        <v>736.12</v>
      </c>
      <c r="D35" s="54">
        <v>431.7</v>
      </c>
      <c r="E35" s="54">
        <v>304.42</v>
      </c>
      <c r="F35" s="54">
        <v>563.35</v>
      </c>
      <c r="G35" s="214">
        <v>8923.86</v>
      </c>
      <c r="H35" s="43">
        <v>2788.43</v>
      </c>
      <c r="I35" s="54">
        <v>6135.43</v>
      </c>
      <c r="J35" s="95">
        <v>9400.7900000000009</v>
      </c>
      <c r="K35" s="54">
        <v>252.03</v>
      </c>
      <c r="L35" s="54">
        <v>466.21</v>
      </c>
      <c r="M35" s="54">
        <v>345.13</v>
      </c>
      <c r="N35" s="54">
        <v>2948.59</v>
      </c>
      <c r="O35" s="54">
        <f t="shared" si="0"/>
        <v>26699.370000000003</v>
      </c>
      <c r="P35" s="207">
        <f>(O35-O36)/O36</f>
        <v>0.11665282319079164</v>
      </c>
      <c r="Q35" s="208">
        <f>O35/$O$84</f>
        <v>0.14104131942566198</v>
      </c>
      <c r="R35" s="196">
        <f>O35-O36</f>
        <v>2789.1900000000023</v>
      </c>
      <c r="S35" s="197"/>
      <c r="T35" s="209"/>
    </row>
    <row r="36" spans="1:112" s="205" customFormat="1" ht="21.75" thickBot="1" x14ac:dyDescent="0.4">
      <c r="A36" s="31" t="s">
        <v>16</v>
      </c>
      <c r="B36" s="243">
        <v>2224.75</v>
      </c>
      <c r="C36" s="50">
        <v>708.89</v>
      </c>
      <c r="D36" s="45">
        <v>393.69</v>
      </c>
      <c r="E36" s="45">
        <v>315.2</v>
      </c>
      <c r="F36" s="45">
        <v>516.09</v>
      </c>
      <c r="G36" s="216">
        <v>8846.68</v>
      </c>
      <c r="H36" s="45">
        <v>3015.8</v>
      </c>
      <c r="I36" s="116">
        <v>5830.88</v>
      </c>
      <c r="J36" s="58">
        <v>8253.67</v>
      </c>
      <c r="K36" s="45">
        <v>168.74</v>
      </c>
      <c r="L36" s="45">
        <v>426.01</v>
      </c>
      <c r="M36" s="45">
        <v>526.04999999999995</v>
      </c>
      <c r="N36" s="45">
        <v>2239.3000000000002</v>
      </c>
      <c r="O36" s="21">
        <f t="shared" si="0"/>
        <v>23910.18</v>
      </c>
      <c r="P36" s="200"/>
      <c r="Q36" s="201"/>
      <c r="R36" s="202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4"/>
    </row>
    <row r="37" spans="1:112" s="57" customFormat="1" ht="21.75" thickBot="1" x14ac:dyDescent="0.4">
      <c r="A37" s="25" t="s">
        <v>30</v>
      </c>
      <c r="B37" s="47">
        <v>1336.43</v>
      </c>
      <c r="C37" s="225">
        <v>364.44</v>
      </c>
      <c r="D37" s="47">
        <v>210.39</v>
      </c>
      <c r="E37" s="47">
        <v>154.05000000000001</v>
      </c>
      <c r="F37" s="47">
        <v>215.93</v>
      </c>
      <c r="G37" s="214">
        <v>4203.3100000000004</v>
      </c>
      <c r="H37" s="47">
        <v>1201.8599999999999</v>
      </c>
      <c r="I37" s="217">
        <v>3001.45</v>
      </c>
      <c r="J37" s="54">
        <v>4645.76</v>
      </c>
      <c r="K37" s="47">
        <v>102.47</v>
      </c>
      <c r="L37" s="47">
        <v>128.96</v>
      </c>
      <c r="M37" s="47">
        <v>209.09</v>
      </c>
      <c r="N37" s="47">
        <v>2456.75</v>
      </c>
      <c r="O37" s="54">
        <f t="shared" si="0"/>
        <v>13663.14</v>
      </c>
      <c r="P37" s="207">
        <f>(O37-O38)/O38</f>
        <v>3.5139689014282535E-2</v>
      </c>
      <c r="Q37" s="208">
        <f>O37/$O$84</f>
        <v>7.217650802612717E-2</v>
      </c>
      <c r="R37" s="196">
        <f>O37-O38</f>
        <v>463.81999999999971</v>
      </c>
      <c r="S37" s="197"/>
      <c r="T37" s="209"/>
    </row>
    <row r="38" spans="1:112" s="205" customFormat="1" ht="21.75" thickBot="1" x14ac:dyDescent="0.4">
      <c r="A38" s="31" t="s">
        <v>16</v>
      </c>
      <c r="B38" s="243">
        <v>990.59</v>
      </c>
      <c r="C38" s="50">
        <v>329.38</v>
      </c>
      <c r="D38" s="45">
        <v>186.46</v>
      </c>
      <c r="E38" s="45">
        <v>142.91999999999999</v>
      </c>
      <c r="F38" s="45">
        <v>231.14</v>
      </c>
      <c r="G38" s="216">
        <v>4535.18</v>
      </c>
      <c r="H38" s="45">
        <v>1477.49</v>
      </c>
      <c r="I38" s="116">
        <v>3057.69</v>
      </c>
      <c r="J38" s="249">
        <v>4050.31</v>
      </c>
      <c r="K38" s="45">
        <v>116.14</v>
      </c>
      <c r="L38" s="45">
        <v>131.32</v>
      </c>
      <c r="M38" s="45">
        <v>544.54</v>
      </c>
      <c r="N38" s="45">
        <v>2270.7200000000003</v>
      </c>
      <c r="O38" s="21">
        <f t="shared" si="0"/>
        <v>13199.32</v>
      </c>
      <c r="P38" s="200"/>
      <c r="Q38" s="201"/>
      <c r="R38" s="202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4"/>
    </row>
    <row r="39" spans="1:112" s="57" customFormat="1" ht="21.75" thickBot="1" x14ac:dyDescent="0.4">
      <c r="A39" s="25" t="s">
        <v>57</v>
      </c>
      <c r="B39" s="47">
        <v>3.02</v>
      </c>
      <c r="C39" s="225">
        <v>0.01</v>
      </c>
      <c r="D39" s="47">
        <v>0.01</v>
      </c>
      <c r="E39" s="47">
        <v>0</v>
      </c>
      <c r="F39" s="47">
        <v>0.78</v>
      </c>
      <c r="G39" s="214">
        <v>103.75</v>
      </c>
      <c r="H39" s="47">
        <v>8.11</v>
      </c>
      <c r="I39" s="217">
        <v>95.64</v>
      </c>
      <c r="J39" s="95">
        <v>0.62</v>
      </c>
      <c r="K39" s="47">
        <v>0</v>
      </c>
      <c r="L39" s="47">
        <v>46.24</v>
      </c>
      <c r="M39" s="47">
        <v>0.28000000000000003</v>
      </c>
      <c r="N39" s="47">
        <v>3.42</v>
      </c>
      <c r="O39" s="54">
        <f t="shared" si="0"/>
        <v>158.12</v>
      </c>
      <c r="P39" s="250">
        <f>(O39-O40)/O40</f>
        <v>0.36333850663907585</v>
      </c>
      <c r="Q39" s="208">
        <f>O39/$O$84</f>
        <v>8.3528013685662508E-4</v>
      </c>
      <c r="R39" s="196">
        <f>O39-O40</f>
        <v>42.140000000000015</v>
      </c>
      <c r="S39" s="197"/>
      <c r="T39" s="209"/>
    </row>
    <row r="40" spans="1:112" s="205" customFormat="1" ht="21.75" thickBot="1" x14ac:dyDescent="0.4">
      <c r="A40" s="31" t="s">
        <v>16</v>
      </c>
      <c r="B40" s="222">
        <v>1.38</v>
      </c>
      <c r="C40" s="50">
        <v>0.08</v>
      </c>
      <c r="D40" s="45">
        <v>0.08</v>
      </c>
      <c r="E40" s="45">
        <v>0</v>
      </c>
      <c r="F40" s="45">
        <v>0.6</v>
      </c>
      <c r="G40" s="216">
        <v>76.959999999999994</v>
      </c>
      <c r="H40" s="45">
        <v>0.28000000000000003</v>
      </c>
      <c r="I40" s="116">
        <v>76.680000000000007</v>
      </c>
      <c r="J40" s="60">
        <v>0.1</v>
      </c>
      <c r="K40" s="45">
        <v>0</v>
      </c>
      <c r="L40" s="45">
        <v>33.56</v>
      </c>
      <c r="M40" s="45">
        <v>0.32</v>
      </c>
      <c r="N40" s="45">
        <v>2.98</v>
      </c>
      <c r="O40" s="21">
        <f t="shared" si="0"/>
        <v>115.97999999999999</v>
      </c>
      <c r="P40" s="200"/>
      <c r="Q40" s="201"/>
      <c r="R40" s="202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4"/>
    </row>
    <row r="41" spans="1:112" s="57" customFormat="1" ht="21.75" thickBot="1" x14ac:dyDescent="0.4">
      <c r="A41" s="25" t="s">
        <v>18</v>
      </c>
      <c r="B41" s="251">
        <v>697.48</v>
      </c>
      <c r="C41" s="225">
        <v>113.74</v>
      </c>
      <c r="D41" s="47">
        <v>88.98</v>
      </c>
      <c r="E41" s="47">
        <v>24.76</v>
      </c>
      <c r="F41" s="47">
        <v>103.84</v>
      </c>
      <c r="G41" s="214">
        <v>3109.23</v>
      </c>
      <c r="H41" s="47">
        <v>1209.47</v>
      </c>
      <c r="I41" s="217">
        <v>1899.76</v>
      </c>
      <c r="J41" s="100">
        <v>1479.43</v>
      </c>
      <c r="K41" s="47">
        <v>18.600000000000001</v>
      </c>
      <c r="L41" s="47">
        <v>46.41</v>
      </c>
      <c r="M41" s="47">
        <v>57.65</v>
      </c>
      <c r="N41" s="47">
        <v>1838.6599999999999</v>
      </c>
      <c r="O41" s="54">
        <f t="shared" si="0"/>
        <v>7465.04</v>
      </c>
      <c r="P41" s="252">
        <f>(O41-O42)/O42</f>
        <v>0.20578125807618769</v>
      </c>
      <c r="Q41" s="253">
        <f>O41/$O$84</f>
        <v>3.9434604305844806E-2</v>
      </c>
      <c r="R41" s="56">
        <f>O41-O42</f>
        <v>1274.0000000000009</v>
      </c>
      <c r="S41" s="197"/>
    </row>
    <row r="42" spans="1:112" s="205" customFormat="1" ht="21.75" thickBot="1" x14ac:dyDescent="0.4">
      <c r="A42" s="31" t="s">
        <v>16</v>
      </c>
      <c r="B42" s="243">
        <v>433.15</v>
      </c>
      <c r="C42" s="50">
        <v>71.75</v>
      </c>
      <c r="D42" s="45">
        <v>60.54</v>
      </c>
      <c r="E42" s="45">
        <v>11.21</v>
      </c>
      <c r="F42" s="45">
        <v>83.87</v>
      </c>
      <c r="G42" s="216">
        <v>2856.75</v>
      </c>
      <c r="H42" s="45">
        <v>1314.35</v>
      </c>
      <c r="I42" s="50">
        <v>1542.4</v>
      </c>
      <c r="J42" s="50">
        <v>1070.3699999999999</v>
      </c>
      <c r="K42" s="254">
        <v>11.4</v>
      </c>
      <c r="L42" s="45">
        <v>37.479999999999997</v>
      </c>
      <c r="M42" s="45">
        <v>56.43</v>
      </c>
      <c r="N42" s="45">
        <v>1569.8400000000001</v>
      </c>
      <c r="O42" s="21">
        <f t="shared" si="0"/>
        <v>6191.0399999999991</v>
      </c>
      <c r="P42" s="200"/>
      <c r="Q42" s="201"/>
      <c r="R42" s="202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4"/>
    </row>
    <row r="43" spans="1:112" s="261" customFormat="1" ht="21.75" thickBot="1" x14ac:dyDescent="0.4">
      <c r="A43" s="25" t="s">
        <v>65</v>
      </c>
      <c r="B43" s="53">
        <v>223.55</v>
      </c>
      <c r="C43" s="255">
        <v>38.25</v>
      </c>
      <c r="D43" s="256">
        <v>38.25</v>
      </c>
      <c r="E43" s="256">
        <v>0</v>
      </c>
      <c r="F43" s="256">
        <v>79.37</v>
      </c>
      <c r="G43" s="214">
        <v>2081.71</v>
      </c>
      <c r="H43" s="256">
        <v>1166.1400000000001</v>
      </c>
      <c r="I43" s="257">
        <v>915.57</v>
      </c>
      <c r="J43" s="53">
        <v>398.03</v>
      </c>
      <c r="K43" s="256">
        <v>0</v>
      </c>
      <c r="L43" s="256">
        <v>14.05</v>
      </c>
      <c r="M43" s="256">
        <v>57.24</v>
      </c>
      <c r="N43" s="256">
        <v>774.9</v>
      </c>
      <c r="O43" s="54">
        <f t="shared" si="0"/>
        <v>3667.1</v>
      </c>
      <c r="P43" s="258">
        <f>(O43-O44)/O44</f>
        <v>0.15587313795081606</v>
      </c>
      <c r="Q43" s="259">
        <f>O43/$O$84</f>
        <v>1.9371716353825764E-2</v>
      </c>
      <c r="R43" s="260">
        <f>O43-O44</f>
        <v>494.52</v>
      </c>
    </row>
    <row r="44" spans="1:112" s="203" customFormat="1" ht="21.75" thickBot="1" x14ac:dyDescent="0.4">
      <c r="A44" s="31" t="s">
        <v>16</v>
      </c>
      <c r="B44" s="262">
        <v>150.47</v>
      </c>
      <c r="C44" s="50">
        <v>37.39</v>
      </c>
      <c r="D44" s="263">
        <v>37.18</v>
      </c>
      <c r="E44" s="116">
        <v>0.21</v>
      </c>
      <c r="F44" s="116">
        <v>60.93</v>
      </c>
      <c r="G44" s="145">
        <v>2075.88</v>
      </c>
      <c r="H44" s="263">
        <v>1230.18</v>
      </c>
      <c r="I44" s="116">
        <v>845.7</v>
      </c>
      <c r="J44" s="116">
        <v>357.93</v>
      </c>
      <c r="K44" s="116">
        <v>0</v>
      </c>
      <c r="L44" s="116">
        <v>16.399999999999999</v>
      </c>
      <c r="M44" s="116">
        <v>58.15</v>
      </c>
      <c r="N44" s="45">
        <v>415.43</v>
      </c>
      <c r="O44" s="21">
        <f t="shared" si="0"/>
        <v>3172.58</v>
      </c>
      <c r="P44" s="264"/>
      <c r="Q44" s="265"/>
      <c r="R44" s="202"/>
    </row>
    <row r="45" spans="1:112" s="261" customFormat="1" ht="21.75" thickBot="1" x14ac:dyDescent="0.4">
      <c r="A45" s="25" t="s">
        <v>24</v>
      </c>
      <c r="B45" s="266">
        <v>1196.1600000000001</v>
      </c>
      <c r="C45" s="53">
        <v>28.17</v>
      </c>
      <c r="D45" s="256">
        <v>28.17</v>
      </c>
      <c r="E45" s="256">
        <v>0</v>
      </c>
      <c r="F45" s="256">
        <v>37.15</v>
      </c>
      <c r="G45" s="214">
        <v>1568.54</v>
      </c>
      <c r="H45" s="256">
        <v>753.05</v>
      </c>
      <c r="I45" s="257">
        <v>815.49</v>
      </c>
      <c r="J45" s="52">
        <v>743.68</v>
      </c>
      <c r="K45" s="256">
        <v>0.1</v>
      </c>
      <c r="L45" s="256">
        <v>19.309999999999999</v>
      </c>
      <c r="M45" s="256">
        <v>831.75</v>
      </c>
      <c r="N45" s="256">
        <v>2372.11</v>
      </c>
      <c r="O45" s="54">
        <f t="shared" si="0"/>
        <v>6796.9700000000012</v>
      </c>
      <c r="P45" s="258">
        <f>(O45-O46)/O46</f>
        <v>0.44415737284156298</v>
      </c>
      <c r="Q45" s="259">
        <f>O45/$O$84</f>
        <v>3.5905477054201718E-2</v>
      </c>
      <c r="R45" s="260">
        <f>O45-O46</f>
        <v>2090.4400000000014</v>
      </c>
    </row>
    <row r="46" spans="1:112" s="203" customFormat="1" ht="21.75" thickBot="1" x14ac:dyDescent="0.4">
      <c r="A46" s="31" t="s">
        <v>16</v>
      </c>
      <c r="B46" s="262">
        <v>947.84</v>
      </c>
      <c r="C46" s="116">
        <v>20.05</v>
      </c>
      <c r="D46" s="116">
        <v>20.05</v>
      </c>
      <c r="E46" s="50">
        <v>0</v>
      </c>
      <c r="F46" s="263">
        <v>32.450000000000003</v>
      </c>
      <c r="G46" s="188">
        <v>916.1</v>
      </c>
      <c r="H46" s="116">
        <v>599.74</v>
      </c>
      <c r="I46" s="50">
        <v>316.36</v>
      </c>
      <c r="J46" s="267">
        <v>514.29999999999995</v>
      </c>
      <c r="K46" s="116">
        <v>0</v>
      </c>
      <c r="L46" s="50">
        <v>14.69</v>
      </c>
      <c r="M46" s="263">
        <v>609.20000000000005</v>
      </c>
      <c r="N46" s="45">
        <v>1651.8999999999999</v>
      </c>
      <c r="O46" s="21">
        <f t="shared" si="0"/>
        <v>4706.53</v>
      </c>
      <c r="P46" s="268"/>
      <c r="Q46" s="269"/>
      <c r="R46" s="270"/>
    </row>
    <row r="47" spans="1:112" s="261" customFormat="1" ht="21.75" thickBot="1" x14ac:dyDescent="0.4">
      <c r="A47" s="25" t="s">
        <v>59</v>
      </c>
      <c r="B47" s="266">
        <v>34.770000000000003</v>
      </c>
      <c r="C47" s="53">
        <v>1.46</v>
      </c>
      <c r="D47" s="256">
        <v>1.46</v>
      </c>
      <c r="E47" s="256">
        <v>0</v>
      </c>
      <c r="F47" s="256">
        <v>17.68</v>
      </c>
      <c r="G47" s="214">
        <v>2381.56</v>
      </c>
      <c r="H47" s="256">
        <v>546.73</v>
      </c>
      <c r="I47" s="257">
        <v>1834.83</v>
      </c>
      <c r="J47" s="53">
        <v>1.74</v>
      </c>
      <c r="K47" s="256">
        <v>0</v>
      </c>
      <c r="L47" s="256">
        <v>4.2300000000000004</v>
      </c>
      <c r="M47" s="256">
        <v>14.35</v>
      </c>
      <c r="N47" s="256">
        <v>10.4</v>
      </c>
      <c r="O47" s="54">
        <f t="shared" si="0"/>
        <v>2466.1899999999996</v>
      </c>
      <c r="P47" s="271">
        <f>(O47-O48)/O48</f>
        <v>4.6614467290512739E-2</v>
      </c>
      <c r="Q47" s="259">
        <f>O47/$O$84</f>
        <v>1.302782393570984E-2</v>
      </c>
      <c r="R47" s="260">
        <f>O47-O48</f>
        <v>109.83999999999969</v>
      </c>
    </row>
    <row r="48" spans="1:112" s="203" customFormat="1" ht="21.75" thickBot="1" x14ac:dyDescent="0.4">
      <c r="A48" s="31" t="s">
        <v>16</v>
      </c>
      <c r="B48" s="262">
        <v>30.78</v>
      </c>
      <c r="C48" s="50">
        <v>1.88</v>
      </c>
      <c r="D48" s="263">
        <v>1.88</v>
      </c>
      <c r="E48" s="116">
        <v>0</v>
      </c>
      <c r="F48" s="50">
        <v>15.01</v>
      </c>
      <c r="G48" s="145">
        <v>2252.4499999999998</v>
      </c>
      <c r="H48" s="50">
        <v>574.64</v>
      </c>
      <c r="I48" s="263">
        <v>1677.81</v>
      </c>
      <c r="J48" s="116">
        <v>0.79</v>
      </c>
      <c r="K48" s="116">
        <v>0</v>
      </c>
      <c r="L48" s="50">
        <v>4.26</v>
      </c>
      <c r="M48" s="263">
        <v>37.69</v>
      </c>
      <c r="N48" s="45">
        <v>13.49</v>
      </c>
      <c r="O48" s="21">
        <f t="shared" si="0"/>
        <v>2356.35</v>
      </c>
      <c r="P48" s="268"/>
      <c r="Q48" s="269"/>
      <c r="R48" s="270"/>
    </row>
    <row r="49" spans="1:197" s="261" customFormat="1" ht="21.75" thickBot="1" x14ac:dyDescent="0.4">
      <c r="A49" s="25" t="s">
        <v>17</v>
      </c>
      <c r="B49" s="266">
        <v>946.31</v>
      </c>
      <c r="C49" s="53">
        <v>312.01</v>
      </c>
      <c r="D49" s="256">
        <v>312.01</v>
      </c>
      <c r="E49" s="256">
        <v>0</v>
      </c>
      <c r="F49" s="256">
        <v>63.49</v>
      </c>
      <c r="G49" s="214">
        <v>4037.15</v>
      </c>
      <c r="H49" s="256">
        <v>1808.89</v>
      </c>
      <c r="I49" s="257">
        <v>2228.2600000000002</v>
      </c>
      <c r="J49" s="52">
        <v>1025.68</v>
      </c>
      <c r="K49" s="256">
        <v>0</v>
      </c>
      <c r="L49" s="256">
        <v>361.32</v>
      </c>
      <c r="M49" s="256">
        <v>128.37</v>
      </c>
      <c r="N49" s="256">
        <v>512.73</v>
      </c>
      <c r="O49" s="54">
        <f t="shared" si="0"/>
        <v>7387.0599999999995</v>
      </c>
      <c r="P49" s="258">
        <f>(O49-O50)/O50</f>
        <v>-4.5926136400328076E-2</v>
      </c>
      <c r="Q49" s="259">
        <f>O49/$O$84</f>
        <v>3.9022669414167092E-2</v>
      </c>
      <c r="R49" s="260">
        <f>O49-O50</f>
        <v>-355.59000000000015</v>
      </c>
    </row>
    <row r="50" spans="1:197" s="203" customFormat="1" ht="21.75" thickBot="1" x14ac:dyDescent="0.4">
      <c r="A50" s="31" t="s">
        <v>16</v>
      </c>
      <c r="B50" s="262">
        <v>742.92</v>
      </c>
      <c r="C50" s="50">
        <v>327.32</v>
      </c>
      <c r="D50" s="263">
        <v>327.32</v>
      </c>
      <c r="E50" s="50">
        <v>0</v>
      </c>
      <c r="F50" s="263">
        <v>107.74</v>
      </c>
      <c r="G50" s="145">
        <v>3791.33</v>
      </c>
      <c r="H50" s="231">
        <v>1873.04</v>
      </c>
      <c r="I50" s="231">
        <v>1918.29</v>
      </c>
      <c r="J50" s="231">
        <v>800.5</v>
      </c>
      <c r="K50" s="263">
        <v>4.46</v>
      </c>
      <c r="L50" s="50">
        <v>342.89</v>
      </c>
      <c r="M50" s="50">
        <v>318.91000000000003</v>
      </c>
      <c r="N50" s="45">
        <v>1306.58</v>
      </c>
      <c r="O50" s="21">
        <f t="shared" si="0"/>
        <v>7742.65</v>
      </c>
      <c r="P50" s="268"/>
      <c r="Q50" s="269"/>
      <c r="R50" s="270"/>
    </row>
    <row r="51" spans="1:197" s="261" customFormat="1" ht="21.75" thickBot="1" x14ac:dyDescent="0.4">
      <c r="A51" s="25" t="s">
        <v>29</v>
      </c>
      <c r="B51" s="26">
        <v>1559.91</v>
      </c>
      <c r="C51" s="26">
        <v>351.38</v>
      </c>
      <c r="D51" s="26">
        <v>210.93</v>
      </c>
      <c r="E51" s="26">
        <v>140.44999999999999</v>
      </c>
      <c r="F51" s="26">
        <v>394.02</v>
      </c>
      <c r="G51" s="26">
        <v>6543.08</v>
      </c>
      <c r="H51" s="26">
        <v>1621.19</v>
      </c>
      <c r="I51" s="26">
        <v>4921.8900000000003</v>
      </c>
      <c r="J51" s="26">
        <v>5334.01</v>
      </c>
      <c r="K51" s="26">
        <v>82.4</v>
      </c>
      <c r="L51" s="26">
        <v>171.44</v>
      </c>
      <c r="M51" s="26">
        <v>529.23</v>
      </c>
      <c r="N51" s="272">
        <v>2534.92</v>
      </c>
      <c r="O51" s="54">
        <f t="shared" si="0"/>
        <v>17500.39</v>
      </c>
      <c r="P51" s="258">
        <f>(O51-O52)/O52</f>
        <v>6.5766692427195947E-2</v>
      </c>
      <c r="Q51" s="259">
        <f>O51/$O$84</f>
        <v>9.2447053846725982E-2</v>
      </c>
      <c r="R51" s="260">
        <f>O51-O52</f>
        <v>1079.9199999999983</v>
      </c>
    </row>
    <row r="52" spans="1:197" s="203" customFormat="1" ht="21.75" thickBot="1" x14ac:dyDescent="0.4">
      <c r="A52" s="79" t="s">
        <v>16</v>
      </c>
      <c r="B52" s="210">
        <v>1172.8499999999999</v>
      </c>
      <c r="C52" s="210">
        <v>324.55</v>
      </c>
      <c r="D52" s="211">
        <v>210.31</v>
      </c>
      <c r="E52" s="211">
        <v>114.24</v>
      </c>
      <c r="F52" s="211">
        <v>393.23</v>
      </c>
      <c r="G52" s="212">
        <v>6742.23</v>
      </c>
      <c r="H52" s="210">
        <v>1818.58</v>
      </c>
      <c r="I52" s="187">
        <v>4923.6499999999996</v>
      </c>
      <c r="J52" s="211">
        <v>5364.82</v>
      </c>
      <c r="K52" s="73">
        <v>53.51</v>
      </c>
      <c r="L52" s="211">
        <v>183.69</v>
      </c>
      <c r="M52" s="211">
        <v>435.87</v>
      </c>
      <c r="N52" s="273">
        <v>1749.7199999999998</v>
      </c>
      <c r="O52" s="82">
        <f t="shared" si="0"/>
        <v>16420.47</v>
      </c>
      <c r="P52" s="268"/>
      <c r="Q52" s="269"/>
      <c r="R52" s="270"/>
    </row>
    <row r="53" spans="1:197" s="261" customFormat="1" ht="21.75" thickBot="1" x14ac:dyDescent="0.4">
      <c r="A53" s="25" t="s">
        <v>22</v>
      </c>
      <c r="B53" s="266">
        <v>179.72</v>
      </c>
      <c r="C53" s="274">
        <v>35.049999999999997</v>
      </c>
      <c r="D53" s="256">
        <v>15.34</v>
      </c>
      <c r="E53" s="256">
        <v>19.71</v>
      </c>
      <c r="F53" s="256">
        <v>9.39</v>
      </c>
      <c r="G53" s="43">
        <v>881.59</v>
      </c>
      <c r="H53" s="256">
        <v>395.22</v>
      </c>
      <c r="I53" s="257">
        <v>486.37</v>
      </c>
      <c r="J53" s="275">
        <v>160.80000000000001</v>
      </c>
      <c r="K53" s="256">
        <v>0</v>
      </c>
      <c r="L53" s="256">
        <v>4.13</v>
      </c>
      <c r="M53" s="256">
        <v>158.44</v>
      </c>
      <c r="N53" s="256">
        <v>1429.9299999999998</v>
      </c>
      <c r="O53" s="54">
        <f t="shared" si="0"/>
        <v>2859.05</v>
      </c>
      <c r="P53" s="258">
        <f>(O53-O54)/O54</f>
        <v>9.9545369444730032E-3</v>
      </c>
      <c r="Q53" s="259">
        <f>O53/$O$84</f>
        <v>1.5103134804451898E-2</v>
      </c>
      <c r="R53" s="260">
        <f>O53-O54</f>
        <v>28.180000000000291</v>
      </c>
    </row>
    <row r="54" spans="1:197" s="203" customFormat="1" ht="21.75" thickBot="1" x14ac:dyDescent="0.4">
      <c r="A54" s="31" t="s">
        <v>16</v>
      </c>
      <c r="B54" s="243">
        <v>146.78</v>
      </c>
      <c r="C54" s="50">
        <v>17.48</v>
      </c>
      <c r="D54" s="263">
        <v>14.07</v>
      </c>
      <c r="E54" s="116">
        <v>3.41</v>
      </c>
      <c r="F54" s="50">
        <v>10.46</v>
      </c>
      <c r="G54" s="151">
        <v>699.36</v>
      </c>
      <c r="H54" s="116">
        <v>319.89999999999998</v>
      </c>
      <c r="I54" s="116">
        <v>379.46</v>
      </c>
      <c r="J54" s="116">
        <v>134.99</v>
      </c>
      <c r="K54" s="50">
        <v>0</v>
      </c>
      <c r="L54" s="50">
        <v>3.2</v>
      </c>
      <c r="M54" s="263">
        <v>38.1</v>
      </c>
      <c r="N54" s="45">
        <v>1780.5</v>
      </c>
      <c r="O54" s="21">
        <f t="shared" si="0"/>
        <v>2830.87</v>
      </c>
      <c r="P54" s="276"/>
      <c r="Q54" s="277"/>
      <c r="R54" s="270"/>
    </row>
    <row r="55" spans="1:197" ht="21.75" thickBot="1" x14ac:dyDescent="0.4">
      <c r="A55" s="278" t="s">
        <v>62</v>
      </c>
      <c r="B55" s="279">
        <f>SUM(B5,B7,B9,B11,B13,B17,B19,B21,B23,B25,B27,B29,B31,B33,B35,B37,B39,B41,B43,B45,B47,B49,B51,B53,B15)</f>
        <v>15883.59</v>
      </c>
      <c r="C55" s="279">
        <f t="shared" ref="C55:O55" si="1">SUM(C5,C7,C9,C11,C13,C17,C19,C21,C23,C25,C27,C29,C31,C33,C35,C37,C39,C41,C43,C45,C47,C49,C51,C53,C15)</f>
        <v>3518.97</v>
      </c>
      <c r="D55" s="279">
        <f t="shared" si="1"/>
        <v>2652.6200000000008</v>
      </c>
      <c r="E55" s="279">
        <f t="shared" si="1"/>
        <v>866.35000000000014</v>
      </c>
      <c r="F55" s="279">
        <f t="shared" si="1"/>
        <v>2634.9399999999996</v>
      </c>
      <c r="G55" s="279">
        <f t="shared" si="1"/>
        <v>69208.139999999985</v>
      </c>
      <c r="H55" s="279">
        <f t="shared" si="1"/>
        <v>26552.54</v>
      </c>
      <c r="I55" s="279">
        <f t="shared" si="1"/>
        <v>42655.600000000006</v>
      </c>
      <c r="J55" s="279">
        <f t="shared" si="1"/>
        <v>37792.75</v>
      </c>
      <c r="K55" s="279">
        <f t="shared" si="1"/>
        <v>687.2700000000001</v>
      </c>
      <c r="L55" s="279">
        <f t="shared" si="1"/>
        <v>2721.1800000000003</v>
      </c>
      <c r="M55" s="279">
        <f t="shared" si="1"/>
        <v>4534.5999999999995</v>
      </c>
      <c r="N55" s="279">
        <f t="shared" si="1"/>
        <v>27237.040000000001</v>
      </c>
      <c r="O55" s="279">
        <f t="shared" si="1"/>
        <v>164218.48000000001</v>
      </c>
      <c r="P55" s="280">
        <f>(O55-O56)/O56</f>
        <v>9.5183694723289247E-2</v>
      </c>
      <c r="Q55" s="281">
        <f>O55/$O$84</f>
        <v>0.86749579084737516</v>
      </c>
      <c r="R55" s="282">
        <f>O55-O56</f>
        <v>14272.420000000013</v>
      </c>
      <c r="S55" s="197"/>
      <c r="T55" s="209"/>
    </row>
    <row r="56" spans="1:197" s="289" customFormat="1" ht="21.75" thickBot="1" x14ac:dyDescent="0.4">
      <c r="A56" s="283" t="s">
        <v>26</v>
      </c>
      <c r="B56" s="22">
        <f>SUM(B6,B8,B10,B12,B14,B18,B20,B22,B24,B26,B28,B30,B32,B34,B36,B38,B40,B42,B44,B46,B48,B50,B52,B54,B16)</f>
        <v>11666.54</v>
      </c>
      <c r="C56" s="22">
        <f t="shared" ref="C56:O56" si="2">SUM(C6,C8,C10,C12,C14,C18,C20,C22,C24,C26,C28,C30,C32,C34,C36,C38,C40,C42,C44,C46,C48,C50,C52,C54,C16)</f>
        <v>3238.1800000000007</v>
      </c>
      <c r="D56" s="22">
        <f t="shared" si="2"/>
        <v>2422.3100000000004</v>
      </c>
      <c r="E56" s="22">
        <f t="shared" si="2"/>
        <v>815.87</v>
      </c>
      <c r="F56" s="22">
        <f t="shared" si="2"/>
        <v>2468.08</v>
      </c>
      <c r="G56" s="22">
        <f t="shared" si="2"/>
        <v>64523.24</v>
      </c>
      <c r="H56" s="22">
        <f t="shared" si="2"/>
        <v>26487.840000000007</v>
      </c>
      <c r="I56" s="22">
        <f t="shared" si="2"/>
        <v>38035.4</v>
      </c>
      <c r="J56" s="22">
        <f t="shared" si="2"/>
        <v>34739.620000000003</v>
      </c>
      <c r="K56" s="22">
        <f t="shared" si="2"/>
        <v>556.09</v>
      </c>
      <c r="L56" s="22">
        <f t="shared" si="2"/>
        <v>2467.0099999999998</v>
      </c>
      <c r="M56" s="22">
        <f t="shared" si="2"/>
        <v>4832.8100000000013</v>
      </c>
      <c r="N56" s="22">
        <f t="shared" si="2"/>
        <v>25454.490000000005</v>
      </c>
      <c r="O56" s="22">
        <f t="shared" si="2"/>
        <v>149946.06</v>
      </c>
      <c r="P56" s="284"/>
      <c r="Q56" s="285"/>
      <c r="R56" s="286"/>
      <c r="S56" s="287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8"/>
      <c r="GK56" s="288"/>
      <c r="GL56" s="288"/>
      <c r="GM56" s="288"/>
      <c r="GN56" s="288"/>
      <c r="GO56" s="288"/>
    </row>
    <row r="57" spans="1:197" ht="21.75" thickBot="1" x14ac:dyDescent="0.4">
      <c r="A57" s="290" t="s">
        <v>27</v>
      </c>
      <c r="B57" s="291">
        <f>(B55-B56)/B56</f>
        <v>0.36146535305240446</v>
      </c>
      <c r="C57" s="291">
        <f t="shared" ref="C57:O57" si="3">(C55-C56)/C56</f>
        <v>8.671228900184641E-2</v>
      </c>
      <c r="D57" s="291">
        <f t="shared" si="3"/>
        <v>9.5078664580503888E-2</v>
      </c>
      <c r="E57" s="291">
        <f t="shared" si="3"/>
        <v>6.1872602252810043E-2</v>
      </c>
      <c r="F57" s="291">
        <f t="shared" si="3"/>
        <v>6.7607208842500918E-2</v>
      </c>
      <c r="G57" s="291">
        <f t="shared" si="3"/>
        <v>7.26079471520647E-2</v>
      </c>
      <c r="H57" s="291">
        <f t="shared" si="3"/>
        <v>2.4426302786483699E-3</v>
      </c>
      <c r="I57" s="291">
        <f t="shared" si="3"/>
        <v>0.12147105065281302</v>
      </c>
      <c r="J57" s="291">
        <f t="shared" si="3"/>
        <v>8.7886108138200622E-2</v>
      </c>
      <c r="K57" s="291">
        <f t="shared" si="3"/>
        <v>0.23589706702152538</v>
      </c>
      <c r="L57" s="291">
        <f t="shared" si="3"/>
        <v>0.10302755157052487</v>
      </c>
      <c r="M57" s="291">
        <f t="shared" si="3"/>
        <v>-6.1705301884411298E-2</v>
      </c>
      <c r="N57" s="291">
        <f t="shared" si="3"/>
        <v>7.0028902562966108E-2</v>
      </c>
      <c r="O57" s="291">
        <f t="shared" si="3"/>
        <v>9.5183694723289247E-2</v>
      </c>
      <c r="P57" s="292"/>
      <c r="Q57" s="293"/>
      <c r="R57" s="282"/>
      <c r="S57" s="197"/>
    </row>
    <row r="58" spans="1:197" ht="21.75" thickBot="1" x14ac:dyDescent="0.4">
      <c r="A58" s="294" t="s">
        <v>31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6"/>
      <c r="Q58" s="296"/>
      <c r="R58" s="282"/>
      <c r="S58" s="197"/>
    </row>
    <row r="59" spans="1:197" s="57" customFormat="1" ht="21.75" thickBot="1" x14ac:dyDescent="0.4">
      <c r="A59" s="144" t="s">
        <v>64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95">
        <v>755.51</v>
      </c>
      <c r="K59" s="214">
        <v>0</v>
      </c>
      <c r="L59" s="214">
        <v>0</v>
      </c>
      <c r="M59" s="214">
        <v>116.53</v>
      </c>
      <c r="N59" s="214">
        <v>0</v>
      </c>
      <c r="O59" s="54">
        <f t="shared" ref="O59:O72" si="4">B59+C59+F59+G59+J59+K59+L59+M59+N59</f>
        <v>872.04</v>
      </c>
      <c r="P59" s="297">
        <f>(O59-O60)/O60</f>
        <v>0.75531400966183559</v>
      </c>
      <c r="Q59" s="195">
        <f>O59/$O$84</f>
        <v>4.606613271847023E-3</v>
      </c>
      <c r="R59" s="196">
        <f>O59-O60</f>
        <v>375.23999999999995</v>
      </c>
      <c r="S59" s="197"/>
    </row>
    <row r="60" spans="1:197" s="298" customFormat="1" ht="21.75" thickBot="1" x14ac:dyDescent="0.4">
      <c r="A60" s="79" t="s">
        <v>16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222">
        <v>423.43</v>
      </c>
      <c r="K60" s="45">
        <v>0</v>
      </c>
      <c r="L60" s="45">
        <v>0</v>
      </c>
      <c r="M60" s="45">
        <v>73.37</v>
      </c>
      <c r="N60" s="45">
        <v>0</v>
      </c>
      <c r="O60" s="21">
        <f t="shared" si="4"/>
        <v>496.8</v>
      </c>
      <c r="P60" s="200"/>
      <c r="Q60" s="201"/>
      <c r="R60" s="202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4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205"/>
      <c r="FG60" s="205"/>
      <c r="FH60" s="205"/>
      <c r="FI60" s="205"/>
      <c r="FJ60" s="205"/>
      <c r="FK60" s="205"/>
      <c r="FL60" s="205"/>
      <c r="FM60" s="205"/>
      <c r="FN60" s="205"/>
      <c r="FO60" s="205"/>
      <c r="FP60" s="205"/>
      <c r="FQ60" s="205"/>
      <c r="FR60" s="205"/>
      <c r="FS60" s="205"/>
      <c r="FT60" s="205"/>
      <c r="FU60" s="205"/>
      <c r="FV60" s="205"/>
      <c r="FW60" s="205"/>
      <c r="FX60" s="205"/>
      <c r="FY60" s="205"/>
      <c r="FZ60" s="205"/>
      <c r="GA60" s="205"/>
      <c r="GB60" s="205"/>
      <c r="GC60" s="205"/>
      <c r="GD60" s="205"/>
      <c r="GE60" s="205"/>
      <c r="GF60" s="205"/>
      <c r="GG60" s="205"/>
      <c r="GH60" s="205"/>
      <c r="GI60" s="205"/>
      <c r="GJ60" s="205"/>
      <c r="GK60" s="205"/>
      <c r="GL60" s="205"/>
      <c r="GM60" s="205"/>
      <c r="GN60" s="205"/>
      <c r="GO60" s="205"/>
    </row>
    <row r="61" spans="1:197" s="57" customFormat="1" ht="21.75" thickBot="1" x14ac:dyDescent="0.4">
      <c r="A61" s="144" t="s">
        <v>79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100">
        <v>2384.84</v>
      </c>
      <c r="K61" s="47">
        <v>0</v>
      </c>
      <c r="L61" s="47">
        <v>0</v>
      </c>
      <c r="M61" s="47">
        <v>136.82</v>
      </c>
      <c r="N61" s="47">
        <v>0</v>
      </c>
      <c r="O61" s="54">
        <f t="shared" si="4"/>
        <v>2521.6600000000003</v>
      </c>
      <c r="P61" s="207">
        <f>(O61-O62)/O62</f>
        <v>0.14911321339385003</v>
      </c>
      <c r="Q61" s="208">
        <f>O61/$O$84</f>
        <v>1.332084815270603E-2</v>
      </c>
      <c r="R61" s="196">
        <f>O61-O62</f>
        <v>327.22000000000025</v>
      </c>
      <c r="S61" s="197"/>
    </row>
    <row r="62" spans="1:197" s="205" customFormat="1" ht="21.75" thickBot="1" x14ac:dyDescent="0.4">
      <c r="A62" s="79" t="s">
        <v>16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116">
        <v>0</v>
      </c>
      <c r="J62" s="116">
        <v>2014.74</v>
      </c>
      <c r="K62" s="45">
        <v>0</v>
      </c>
      <c r="L62" s="45">
        <v>0</v>
      </c>
      <c r="M62" s="45">
        <v>179.7</v>
      </c>
      <c r="N62" s="45">
        <v>0</v>
      </c>
      <c r="O62" s="21">
        <f t="shared" si="4"/>
        <v>2194.44</v>
      </c>
      <c r="P62" s="200"/>
      <c r="Q62" s="201"/>
      <c r="R62" s="202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4"/>
    </row>
    <row r="63" spans="1:197" s="57" customFormat="1" ht="21.75" thickBot="1" x14ac:dyDescent="0.4">
      <c r="A63" s="25" t="s">
        <v>67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100">
        <v>568.15</v>
      </c>
      <c r="K63" s="47">
        <v>0</v>
      </c>
      <c r="L63" s="47">
        <v>0</v>
      </c>
      <c r="M63" s="47">
        <v>8.0500000000000007</v>
      </c>
      <c r="N63" s="47">
        <v>0</v>
      </c>
      <c r="O63" s="54">
        <f t="shared" si="4"/>
        <v>576.19999999999993</v>
      </c>
      <c r="P63" s="207">
        <f>(O63-O64)/O64</f>
        <v>0.18848232333649589</v>
      </c>
      <c r="Q63" s="208">
        <f>O63/$O$84</f>
        <v>3.043817447867362E-3</v>
      </c>
      <c r="R63" s="196">
        <f>O63-O64</f>
        <v>91.379999999999939</v>
      </c>
      <c r="S63" s="197"/>
    </row>
    <row r="64" spans="1:197" s="205" customFormat="1" ht="21.75" thickBot="1" x14ac:dyDescent="0.4">
      <c r="A64" s="79" t="s">
        <v>16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116">
        <v>0</v>
      </c>
      <c r="J64" s="116">
        <v>469.48</v>
      </c>
      <c r="K64" s="45">
        <v>0</v>
      </c>
      <c r="L64" s="45">
        <v>0</v>
      </c>
      <c r="M64" s="45">
        <v>15.34</v>
      </c>
      <c r="N64" s="45">
        <v>0</v>
      </c>
      <c r="O64" s="21">
        <f t="shared" si="4"/>
        <v>484.82</v>
      </c>
      <c r="P64" s="200"/>
      <c r="Q64" s="201"/>
      <c r="R64" s="202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4"/>
    </row>
    <row r="65" spans="1:112" s="57" customFormat="1" ht="21.75" thickBot="1" x14ac:dyDescent="0.4">
      <c r="A65" s="25" t="s">
        <v>32</v>
      </c>
      <c r="B65" s="83">
        <v>0</v>
      </c>
      <c r="C65" s="103">
        <v>0</v>
      </c>
      <c r="D65" s="83">
        <v>0</v>
      </c>
      <c r="E65" s="83">
        <v>0</v>
      </c>
      <c r="F65" s="103">
        <v>0</v>
      </c>
      <c r="G65" s="83">
        <v>0</v>
      </c>
      <c r="H65" s="103">
        <v>0</v>
      </c>
      <c r="I65" s="83">
        <v>0</v>
      </c>
      <c r="J65" s="299">
        <v>1179.04</v>
      </c>
      <c r="K65" s="47">
        <v>0</v>
      </c>
      <c r="L65" s="47">
        <v>0</v>
      </c>
      <c r="M65" s="47">
        <v>63.84</v>
      </c>
      <c r="N65" s="47">
        <v>0</v>
      </c>
      <c r="O65" s="54">
        <f t="shared" si="4"/>
        <v>1242.8799999999999</v>
      </c>
      <c r="P65" s="207">
        <f>(O65-O66)/O66</f>
        <v>0.31242542317398958</v>
      </c>
      <c r="Q65" s="208">
        <f>O65/$O$84</f>
        <v>6.5656019257295858E-3</v>
      </c>
      <c r="R65" s="196">
        <f>O65-O66</f>
        <v>295.86999999999989</v>
      </c>
      <c r="S65" s="197"/>
    </row>
    <row r="66" spans="1:112" s="205" customFormat="1" ht="21.75" thickBot="1" x14ac:dyDescent="0.4">
      <c r="A66" s="79" t="s">
        <v>16</v>
      </c>
      <c r="B66" s="300">
        <v>0</v>
      </c>
      <c r="C66" s="301">
        <v>0</v>
      </c>
      <c r="D66" s="300">
        <v>0</v>
      </c>
      <c r="E66" s="114">
        <v>0</v>
      </c>
      <c r="F66" s="301">
        <v>0</v>
      </c>
      <c r="G66" s="300">
        <v>0</v>
      </c>
      <c r="H66" s="301">
        <v>0</v>
      </c>
      <c r="I66" s="114">
        <v>0</v>
      </c>
      <c r="J66" s="115">
        <v>914.49</v>
      </c>
      <c r="K66" s="45">
        <v>0</v>
      </c>
      <c r="L66" s="45">
        <v>0</v>
      </c>
      <c r="M66" s="45">
        <v>32.520000000000003</v>
      </c>
      <c r="N66" s="45">
        <v>0</v>
      </c>
      <c r="O66" s="21">
        <f t="shared" si="4"/>
        <v>947.01</v>
      </c>
      <c r="P66" s="200"/>
      <c r="Q66" s="201"/>
      <c r="R66" s="202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4"/>
    </row>
    <row r="67" spans="1:112" s="203" customFormat="1" ht="21.75" thickBot="1" x14ac:dyDescent="0.4">
      <c r="A67" s="25" t="s">
        <v>75</v>
      </c>
      <c r="B67" s="54">
        <v>0</v>
      </c>
      <c r="C67" s="54">
        <v>0</v>
      </c>
      <c r="D67" s="54">
        <v>0</v>
      </c>
      <c r="E67" s="43">
        <v>0</v>
      </c>
      <c r="F67" s="54">
        <v>0</v>
      </c>
      <c r="G67" s="54">
        <v>0</v>
      </c>
      <c r="H67" s="54">
        <v>0</v>
      </c>
      <c r="I67" s="43">
        <v>0</v>
      </c>
      <c r="J67" s="43">
        <v>5.98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5.98</v>
      </c>
      <c r="P67" s="302">
        <f>(O67-O68)/O68</f>
        <v>0.4621026894865527</v>
      </c>
      <c r="Q67" s="208">
        <f>O67/$O$84</f>
        <v>3.1589774970924732E-5</v>
      </c>
      <c r="R67" s="196">
        <f>O67-O68</f>
        <v>1.8900000000000006</v>
      </c>
    </row>
    <row r="68" spans="1:112" s="203" customFormat="1" ht="21.75" thickBot="1" x14ac:dyDescent="0.4">
      <c r="A68" s="79" t="s">
        <v>16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4.09</v>
      </c>
      <c r="K68" s="45">
        <v>0</v>
      </c>
      <c r="L68" s="45">
        <v>0</v>
      </c>
      <c r="M68" s="45">
        <v>0</v>
      </c>
      <c r="N68" s="45">
        <v>0</v>
      </c>
      <c r="O68" s="45">
        <f t="shared" si="4"/>
        <v>4.09</v>
      </c>
      <c r="P68" s="303"/>
      <c r="Q68" s="304"/>
      <c r="R68" s="305"/>
    </row>
    <row r="69" spans="1:112" s="242" customFormat="1" ht="21.75" thickBot="1" x14ac:dyDescent="0.4">
      <c r="A69" s="25" t="s">
        <v>33</v>
      </c>
      <c r="B69" s="306">
        <v>0</v>
      </c>
      <c r="C69" s="306">
        <v>0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7">
        <v>0</v>
      </c>
      <c r="J69" s="275">
        <v>2231.7399999999998</v>
      </c>
      <c r="K69" s="306">
        <v>0</v>
      </c>
      <c r="L69" s="306">
        <v>0</v>
      </c>
      <c r="M69" s="306">
        <v>157.25</v>
      </c>
      <c r="N69" s="306">
        <v>0</v>
      </c>
      <c r="O69" s="42">
        <f>B69+C69+F69+G69+J69+K69+L69+M69+N69</f>
        <v>2388.9899999999998</v>
      </c>
      <c r="P69" s="227">
        <f>(O69-O70)/O70</f>
        <v>0.30861972633354873</v>
      </c>
      <c r="Q69" s="308">
        <f>O69/$O$84</f>
        <v>1.2620009449463119E-2</v>
      </c>
      <c r="R69" s="309">
        <f>O69-O70</f>
        <v>563.40999999999985</v>
      </c>
      <c r="S69" s="241"/>
    </row>
    <row r="70" spans="1:112" s="205" customFormat="1" ht="21.75" thickBot="1" x14ac:dyDescent="0.4">
      <c r="A70" s="79" t="s">
        <v>34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116">
        <v>0</v>
      </c>
      <c r="J70" s="58">
        <v>1681.33</v>
      </c>
      <c r="K70" s="45">
        <v>0</v>
      </c>
      <c r="L70" s="45">
        <v>0</v>
      </c>
      <c r="M70" s="45">
        <v>144.25</v>
      </c>
      <c r="N70" s="45">
        <v>0</v>
      </c>
      <c r="O70" s="21">
        <f>B70+C70+F70+G70+J70+K70+L70+M70+N70</f>
        <v>1825.58</v>
      </c>
      <c r="P70" s="200"/>
      <c r="Q70" s="201"/>
      <c r="R70" s="202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4"/>
    </row>
    <row r="71" spans="1:112" s="261" customFormat="1" ht="21.75" thickBot="1" x14ac:dyDescent="0.4">
      <c r="A71" s="25" t="s">
        <v>61</v>
      </c>
      <c r="B71" s="310">
        <v>0</v>
      </c>
      <c r="C71" s="53">
        <v>0</v>
      </c>
      <c r="D71" s="255">
        <v>0</v>
      </c>
      <c r="E71" s="255">
        <v>0</v>
      </c>
      <c r="F71" s="310">
        <v>0</v>
      </c>
      <c r="G71" s="53">
        <v>0</v>
      </c>
      <c r="H71" s="255">
        <v>0</v>
      </c>
      <c r="I71" s="255">
        <v>0</v>
      </c>
      <c r="J71" s="53">
        <v>6719.83</v>
      </c>
      <c r="K71" s="255">
        <v>0</v>
      </c>
      <c r="L71" s="255">
        <v>0</v>
      </c>
      <c r="M71" s="255">
        <v>142.6</v>
      </c>
      <c r="N71" s="255">
        <v>0</v>
      </c>
      <c r="O71" s="54">
        <f t="shared" si="4"/>
        <v>6862.43</v>
      </c>
      <c r="P71" s="311">
        <f>(O71-O72)/O72</f>
        <v>0.27051921026127151</v>
      </c>
      <c r="Q71" s="312">
        <f>O71/$O$84</f>
        <v>3.6251274156140968E-2</v>
      </c>
      <c r="R71" s="313">
        <f>O71-O72</f>
        <v>1461.1500000000005</v>
      </c>
    </row>
    <row r="72" spans="1:112" s="203" customFormat="1" ht="21.75" thickBot="1" x14ac:dyDescent="0.4">
      <c r="A72" s="79" t="s">
        <v>34</v>
      </c>
      <c r="B72" s="50">
        <v>0</v>
      </c>
      <c r="C72" s="116">
        <v>0</v>
      </c>
      <c r="D72" s="45">
        <v>0</v>
      </c>
      <c r="E72" s="254">
        <v>0</v>
      </c>
      <c r="F72" s="254">
        <v>0</v>
      </c>
      <c r="G72" s="116">
        <v>0</v>
      </c>
      <c r="H72" s="116">
        <v>0</v>
      </c>
      <c r="I72" s="50">
        <v>0</v>
      </c>
      <c r="J72" s="50">
        <v>5285.08</v>
      </c>
      <c r="K72" s="50">
        <v>0</v>
      </c>
      <c r="L72" s="222">
        <v>0</v>
      </c>
      <c r="M72" s="116">
        <v>116.2</v>
      </c>
      <c r="N72" s="116">
        <v>0</v>
      </c>
      <c r="O72" s="21">
        <f t="shared" si="4"/>
        <v>5401.28</v>
      </c>
      <c r="P72" s="303"/>
      <c r="Q72" s="304"/>
      <c r="R72" s="202"/>
    </row>
    <row r="73" spans="1:112" ht="21.75" thickBot="1" x14ac:dyDescent="0.4">
      <c r="A73" s="314" t="s">
        <v>35</v>
      </c>
      <c r="B73" s="315">
        <f t="shared" ref="B73:O73" si="5">SUM(B59,B61,B63,B65,B67,B69,B71)</f>
        <v>0</v>
      </c>
      <c r="C73" s="315">
        <f t="shared" si="5"/>
        <v>0</v>
      </c>
      <c r="D73" s="315">
        <f t="shared" si="5"/>
        <v>0</v>
      </c>
      <c r="E73" s="315">
        <f t="shared" si="5"/>
        <v>0</v>
      </c>
      <c r="F73" s="315">
        <f t="shared" si="5"/>
        <v>0</v>
      </c>
      <c r="G73" s="315">
        <f t="shared" si="5"/>
        <v>0</v>
      </c>
      <c r="H73" s="315">
        <f t="shared" si="5"/>
        <v>0</v>
      </c>
      <c r="I73" s="315">
        <f t="shared" si="5"/>
        <v>0</v>
      </c>
      <c r="J73" s="315">
        <f>SUM(J59,J61,J63,J65,J67,J69,J71)</f>
        <v>13845.09</v>
      </c>
      <c r="K73" s="315">
        <f t="shared" si="5"/>
        <v>0</v>
      </c>
      <c r="L73" s="315">
        <f t="shared" si="5"/>
        <v>0</v>
      </c>
      <c r="M73" s="315">
        <f t="shared" si="5"/>
        <v>625.09</v>
      </c>
      <c r="N73" s="315">
        <f t="shared" si="5"/>
        <v>0</v>
      </c>
      <c r="O73" s="315">
        <f t="shared" si="5"/>
        <v>14470.18</v>
      </c>
      <c r="P73" s="292">
        <f>(O73-O74)/O74</f>
        <v>0.27445433423580368</v>
      </c>
      <c r="Q73" s="293">
        <f>O73/$O$84</f>
        <v>7.643975417872502E-2</v>
      </c>
      <c r="R73" s="30">
        <f>O73-O74</f>
        <v>3116.16</v>
      </c>
      <c r="S73" s="197"/>
    </row>
    <row r="74" spans="1:112" ht="21.75" thickBot="1" x14ac:dyDescent="0.4">
      <c r="A74" s="283" t="s">
        <v>26</v>
      </c>
      <c r="B74" s="249">
        <f t="shared" ref="B74:O74" si="6">SUM(B60,B62,B64,B66,B68,B70,B72)</f>
        <v>0</v>
      </c>
      <c r="C74" s="249">
        <f t="shared" si="6"/>
        <v>0</v>
      </c>
      <c r="D74" s="249">
        <f t="shared" si="6"/>
        <v>0</v>
      </c>
      <c r="E74" s="249">
        <f t="shared" si="6"/>
        <v>0</v>
      </c>
      <c r="F74" s="249">
        <f t="shared" si="6"/>
        <v>0</v>
      </c>
      <c r="G74" s="249">
        <f t="shared" si="6"/>
        <v>0</v>
      </c>
      <c r="H74" s="249">
        <f t="shared" si="6"/>
        <v>0</v>
      </c>
      <c r="I74" s="249">
        <f t="shared" si="6"/>
        <v>0</v>
      </c>
      <c r="J74" s="249">
        <f>SUM(J60,J62,J64,J66,J68,J70,J72)</f>
        <v>10792.64</v>
      </c>
      <c r="K74" s="249">
        <f t="shared" si="6"/>
        <v>0</v>
      </c>
      <c r="L74" s="249">
        <f t="shared" si="6"/>
        <v>0</v>
      </c>
      <c r="M74" s="249">
        <f t="shared" si="6"/>
        <v>561.38</v>
      </c>
      <c r="N74" s="249">
        <f t="shared" si="6"/>
        <v>0</v>
      </c>
      <c r="O74" s="249">
        <f t="shared" si="6"/>
        <v>11354.02</v>
      </c>
      <c r="P74" s="316"/>
      <c r="Q74" s="317"/>
      <c r="R74" s="318"/>
      <c r="S74" s="197"/>
    </row>
    <row r="75" spans="1:112" ht="21.75" thickBot="1" x14ac:dyDescent="0.4">
      <c r="A75" s="290" t="s">
        <v>27</v>
      </c>
      <c r="B75" s="315"/>
      <c r="C75" s="315"/>
      <c r="D75" s="315"/>
      <c r="E75" s="315"/>
      <c r="F75" s="315"/>
      <c r="G75" s="315"/>
      <c r="H75" s="315"/>
      <c r="I75" s="315"/>
      <c r="J75" s="319">
        <f>(J73-J74)/J74</f>
        <v>0.28282700062264665</v>
      </c>
      <c r="K75" s="291"/>
      <c r="L75" s="291"/>
      <c r="M75" s="320">
        <f>(M73-M74)/M74</f>
        <v>0.1134881898179487</v>
      </c>
      <c r="N75" s="320"/>
      <c r="O75" s="320">
        <f>(O73-O74)/O74</f>
        <v>0.27445433423580368</v>
      </c>
      <c r="P75" s="292"/>
      <c r="Q75" s="293"/>
      <c r="R75" s="282"/>
      <c r="S75" s="197"/>
    </row>
    <row r="76" spans="1:112" ht="21.75" thickBot="1" x14ac:dyDescent="0.4">
      <c r="A76" s="321" t="s">
        <v>36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6"/>
      <c r="Q76" s="296"/>
      <c r="R76" s="282"/>
      <c r="S76" s="197"/>
    </row>
    <row r="77" spans="1:112" s="57" customFormat="1" ht="21.75" thickBot="1" x14ac:dyDescent="0.4">
      <c r="A77" s="322" t="s">
        <v>38</v>
      </c>
      <c r="B77" s="214">
        <v>0</v>
      </c>
      <c r="C77" s="214">
        <v>0</v>
      </c>
      <c r="D77" s="214">
        <v>0</v>
      </c>
      <c r="E77" s="214">
        <v>0</v>
      </c>
      <c r="F77" s="214">
        <v>0</v>
      </c>
      <c r="G77" s="214">
        <v>0</v>
      </c>
      <c r="H77" s="214">
        <v>0</v>
      </c>
      <c r="I77" s="214">
        <v>0</v>
      </c>
      <c r="J77" s="95">
        <v>0</v>
      </c>
      <c r="K77" s="214">
        <v>0</v>
      </c>
      <c r="L77" s="214">
        <v>0</v>
      </c>
      <c r="M77" s="214">
        <v>0</v>
      </c>
      <c r="N77" s="214">
        <v>9537.9</v>
      </c>
      <c r="O77" s="54">
        <f>B77+C77+D77+E77+F77+G77+H77+I77+J77+K77+L77+M77+N77</f>
        <v>9537.9</v>
      </c>
      <c r="P77" s="297">
        <f>(O77-O78)/O78</f>
        <v>0.38212807641923924</v>
      </c>
      <c r="Q77" s="195">
        <f>O77/$O$84</f>
        <v>5.0384634564411862E-2</v>
      </c>
      <c r="R77" s="196">
        <f>O77-O78</f>
        <v>2637.0199999999995</v>
      </c>
      <c r="S77" s="197"/>
      <c r="T77" s="209"/>
    </row>
    <row r="78" spans="1:112" s="205" customFormat="1" ht="21.75" thickBot="1" x14ac:dyDescent="0.4">
      <c r="A78" s="298" t="s">
        <v>16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323">
        <v>0</v>
      </c>
      <c r="K78" s="45">
        <v>0</v>
      </c>
      <c r="L78" s="45">
        <v>0</v>
      </c>
      <c r="M78" s="45">
        <v>0</v>
      </c>
      <c r="N78" s="45">
        <v>6900.88</v>
      </c>
      <c r="O78" s="54">
        <f t="shared" ref="O78:O80" si="7">B78+C78+D78+E78+F78+G78+H78+I78+J78+K78+L78+M78+N78</f>
        <v>6900.88</v>
      </c>
      <c r="P78" s="324"/>
      <c r="Q78" s="325"/>
      <c r="R78" s="326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4"/>
    </row>
    <row r="79" spans="1:112" s="57" customFormat="1" ht="21.75" thickBot="1" x14ac:dyDescent="0.4">
      <c r="A79" s="327" t="s">
        <v>37</v>
      </c>
      <c r="B79" s="128">
        <v>0</v>
      </c>
      <c r="C79" s="103">
        <v>0</v>
      </c>
      <c r="D79" s="103">
        <v>0</v>
      </c>
      <c r="E79" s="83">
        <v>0</v>
      </c>
      <c r="F79" s="103">
        <v>0</v>
      </c>
      <c r="G79" s="103">
        <v>0</v>
      </c>
      <c r="H79" s="83">
        <v>0</v>
      </c>
      <c r="I79" s="83">
        <v>0</v>
      </c>
      <c r="J79" s="125">
        <v>0</v>
      </c>
      <c r="K79" s="47">
        <v>0</v>
      </c>
      <c r="L79" s="47">
        <v>0</v>
      </c>
      <c r="M79" s="47">
        <v>0</v>
      </c>
      <c r="N79" s="47">
        <v>1075.2</v>
      </c>
      <c r="O79" s="54">
        <f t="shared" si="7"/>
        <v>1075.2</v>
      </c>
      <c r="P79" s="207">
        <f>(O79-O80)/O80</f>
        <v>-0.1381438671305128</v>
      </c>
      <c r="Q79" s="208">
        <f>O79/$O$84</f>
        <v>5.6798204094880046E-3</v>
      </c>
      <c r="R79" s="196">
        <f>O79-O80</f>
        <v>-172.33999999999992</v>
      </c>
      <c r="S79" s="197"/>
      <c r="T79" s="209"/>
    </row>
    <row r="80" spans="1:112" s="205" customFormat="1" ht="21.75" thickBot="1" x14ac:dyDescent="0.4">
      <c r="A80" s="298" t="s">
        <v>16</v>
      </c>
      <c r="B80" s="328">
        <v>0</v>
      </c>
      <c r="C80" s="328">
        <v>0</v>
      </c>
      <c r="D80" s="328">
        <v>0</v>
      </c>
      <c r="E80" s="329">
        <v>0</v>
      </c>
      <c r="F80" s="328">
        <v>0</v>
      </c>
      <c r="G80" s="328">
        <v>0</v>
      </c>
      <c r="H80" s="329">
        <v>0</v>
      </c>
      <c r="I80" s="329">
        <v>0</v>
      </c>
      <c r="J80" s="328">
        <v>0</v>
      </c>
      <c r="K80" s="45">
        <v>0</v>
      </c>
      <c r="L80" s="45">
        <v>0</v>
      </c>
      <c r="M80" s="45">
        <v>0</v>
      </c>
      <c r="N80" s="45">
        <v>1247.54</v>
      </c>
      <c r="O80" s="54">
        <f t="shared" si="7"/>
        <v>1247.54</v>
      </c>
      <c r="P80" s="324"/>
      <c r="Q80" s="325"/>
      <c r="R80" s="326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4"/>
    </row>
    <row r="81" spans="1:197" ht="21.75" thickBot="1" x14ac:dyDescent="0.4">
      <c r="A81" s="314" t="s">
        <v>39</v>
      </c>
      <c r="B81" s="315">
        <f>B77+B79</f>
        <v>0</v>
      </c>
      <c r="C81" s="315">
        <f t="shared" ref="C81:N81" si="8">C77+C79</f>
        <v>0</v>
      </c>
      <c r="D81" s="315">
        <f t="shared" si="8"/>
        <v>0</v>
      </c>
      <c r="E81" s="315">
        <f t="shared" si="8"/>
        <v>0</v>
      </c>
      <c r="F81" s="315">
        <f t="shared" si="8"/>
        <v>0</v>
      </c>
      <c r="G81" s="315">
        <f t="shared" si="8"/>
        <v>0</v>
      </c>
      <c r="H81" s="315">
        <f t="shared" si="8"/>
        <v>0</v>
      </c>
      <c r="I81" s="315">
        <f t="shared" si="8"/>
        <v>0</v>
      </c>
      <c r="J81" s="315">
        <f t="shared" si="8"/>
        <v>0</v>
      </c>
      <c r="K81" s="315">
        <f t="shared" si="8"/>
        <v>0</v>
      </c>
      <c r="L81" s="315">
        <f t="shared" si="8"/>
        <v>0</v>
      </c>
      <c r="M81" s="315">
        <f t="shared" si="8"/>
        <v>0</v>
      </c>
      <c r="N81" s="315">
        <f t="shared" si="8"/>
        <v>10613.1</v>
      </c>
      <c r="O81" s="315">
        <f t="shared" ref="O81" si="9">SUM(O77,O79)</f>
        <v>10613.1</v>
      </c>
      <c r="P81" s="292">
        <f>(O81-O82)/O82</f>
        <v>0.30247336293416394</v>
      </c>
      <c r="Q81" s="293">
        <f>O81/$O$84</f>
        <v>5.606445497389987E-2</v>
      </c>
      <c r="R81" s="282">
        <f>O81-O82</f>
        <v>2464.6800000000003</v>
      </c>
      <c r="S81" s="197"/>
    </row>
    <row r="82" spans="1:197" ht="21.75" thickBot="1" x14ac:dyDescent="0.4">
      <c r="A82" s="283" t="s">
        <v>26</v>
      </c>
      <c r="B82" s="249">
        <f>B78+B80</f>
        <v>0</v>
      </c>
      <c r="C82" s="249">
        <f t="shared" ref="C82:N82" si="10">C78+C80</f>
        <v>0</v>
      </c>
      <c r="D82" s="249">
        <f t="shared" si="10"/>
        <v>0</v>
      </c>
      <c r="E82" s="249">
        <f t="shared" si="10"/>
        <v>0</v>
      </c>
      <c r="F82" s="249">
        <f t="shared" si="10"/>
        <v>0</v>
      </c>
      <c r="G82" s="249">
        <f t="shared" si="10"/>
        <v>0</v>
      </c>
      <c r="H82" s="249">
        <f t="shared" si="10"/>
        <v>0</v>
      </c>
      <c r="I82" s="249">
        <f t="shared" si="10"/>
        <v>0</v>
      </c>
      <c r="J82" s="249">
        <f t="shared" si="10"/>
        <v>0</v>
      </c>
      <c r="K82" s="249">
        <f t="shared" si="10"/>
        <v>0</v>
      </c>
      <c r="L82" s="249">
        <f t="shared" si="10"/>
        <v>0</v>
      </c>
      <c r="M82" s="249">
        <f t="shared" si="10"/>
        <v>0</v>
      </c>
      <c r="N82" s="249">
        <f t="shared" si="10"/>
        <v>8148.42</v>
      </c>
      <c r="O82" s="249">
        <f>B82+C82+F82+G82+J82+K82+L82+M82+N82</f>
        <v>8148.42</v>
      </c>
      <c r="P82" s="316"/>
      <c r="Q82" s="317"/>
      <c r="R82" s="318"/>
      <c r="S82" s="197"/>
    </row>
    <row r="83" spans="1:197" ht="21.75" thickBot="1" x14ac:dyDescent="0.4">
      <c r="A83" s="290" t="s">
        <v>27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9">
        <f>(N81-N82)/N82</f>
        <v>0.30247336293416394</v>
      </c>
      <c r="O83" s="320">
        <f>(O81-O82)/O82</f>
        <v>0.30247336293416394</v>
      </c>
      <c r="P83" s="292"/>
      <c r="Q83" s="293"/>
      <c r="R83" s="282"/>
      <c r="S83" s="197"/>
    </row>
    <row r="84" spans="1:197" ht="21.75" thickBot="1" x14ac:dyDescent="0.4">
      <c r="A84" s="330" t="s">
        <v>40</v>
      </c>
      <c r="B84" s="331">
        <f>SUM(B55,B73,B81)</f>
        <v>15883.59</v>
      </c>
      <c r="C84" s="331">
        <f t="shared" ref="C84:N84" si="11">SUM(C55,C73,C81)</f>
        <v>3518.97</v>
      </c>
      <c r="D84" s="331">
        <f t="shared" si="11"/>
        <v>2652.6200000000008</v>
      </c>
      <c r="E84" s="331">
        <f t="shared" si="11"/>
        <v>866.35000000000014</v>
      </c>
      <c r="F84" s="331">
        <f t="shared" si="11"/>
        <v>2634.9399999999996</v>
      </c>
      <c r="G84" s="331">
        <f t="shared" si="11"/>
        <v>69208.139999999985</v>
      </c>
      <c r="H84" s="331">
        <f t="shared" si="11"/>
        <v>26552.54</v>
      </c>
      <c r="I84" s="331">
        <f t="shared" si="11"/>
        <v>42655.600000000006</v>
      </c>
      <c r="J84" s="331">
        <f t="shared" si="11"/>
        <v>51637.84</v>
      </c>
      <c r="K84" s="331">
        <f t="shared" si="11"/>
        <v>687.2700000000001</v>
      </c>
      <c r="L84" s="331">
        <f t="shared" si="11"/>
        <v>2721.1800000000003</v>
      </c>
      <c r="M84" s="331">
        <f t="shared" si="11"/>
        <v>5159.6899999999996</v>
      </c>
      <c r="N84" s="331">
        <f t="shared" si="11"/>
        <v>37850.14</v>
      </c>
      <c r="O84" s="331">
        <f>SUM(O55,O73,O81)</f>
        <v>189301.76000000001</v>
      </c>
      <c r="P84" s="292">
        <f>(O84-O85)/O85</f>
        <v>0.11716397607532678</v>
      </c>
      <c r="Q84" s="293">
        <f>O84/$O$84</f>
        <v>1</v>
      </c>
      <c r="R84" s="282">
        <f>O84-O85</f>
        <v>19853.260000000009</v>
      </c>
      <c r="S84" s="197"/>
    </row>
    <row r="85" spans="1:197" x14ac:dyDescent="0.35">
      <c r="A85" s="332" t="s">
        <v>26</v>
      </c>
      <c r="B85" s="333">
        <f>SUM(B56,B74,B82)</f>
        <v>11666.54</v>
      </c>
      <c r="C85" s="333">
        <f t="shared" ref="C85:O85" si="12">SUM(C56,C74,C82)</f>
        <v>3238.1800000000007</v>
      </c>
      <c r="D85" s="333">
        <f t="shared" si="12"/>
        <v>2422.3100000000004</v>
      </c>
      <c r="E85" s="333">
        <f t="shared" si="12"/>
        <v>815.87</v>
      </c>
      <c r="F85" s="333">
        <f t="shared" si="12"/>
        <v>2468.08</v>
      </c>
      <c r="G85" s="333">
        <f t="shared" si="12"/>
        <v>64523.24</v>
      </c>
      <c r="H85" s="333">
        <f t="shared" si="12"/>
        <v>26487.840000000007</v>
      </c>
      <c r="I85" s="333">
        <f t="shared" si="12"/>
        <v>38035.4</v>
      </c>
      <c r="J85" s="333">
        <f t="shared" si="12"/>
        <v>45532.26</v>
      </c>
      <c r="K85" s="333">
        <f t="shared" si="12"/>
        <v>556.09</v>
      </c>
      <c r="L85" s="333">
        <f t="shared" si="12"/>
        <v>2467.0099999999998</v>
      </c>
      <c r="M85" s="333">
        <f t="shared" si="12"/>
        <v>5394.1900000000014</v>
      </c>
      <c r="N85" s="333">
        <f t="shared" si="12"/>
        <v>33602.910000000003</v>
      </c>
      <c r="O85" s="333">
        <f t="shared" si="12"/>
        <v>169448.5</v>
      </c>
      <c r="P85" s="334"/>
      <c r="Q85" s="335"/>
      <c r="R85" s="336"/>
      <c r="S85" s="197"/>
    </row>
    <row r="86" spans="1:197" x14ac:dyDescent="0.35">
      <c r="A86" s="337" t="s">
        <v>27</v>
      </c>
      <c r="B86" s="163">
        <f t="shared" ref="B86:N86" si="13">(B84-B85)/B85</f>
        <v>0.36146535305240446</v>
      </c>
      <c r="C86" s="163">
        <f t="shared" si="13"/>
        <v>8.671228900184641E-2</v>
      </c>
      <c r="D86" s="163">
        <f t="shared" si="13"/>
        <v>9.5078664580503888E-2</v>
      </c>
      <c r="E86" s="163">
        <f t="shared" si="13"/>
        <v>6.1872602252810043E-2</v>
      </c>
      <c r="F86" s="163">
        <f t="shared" si="13"/>
        <v>6.7607208842500918E-2</v>
      </c>
      <c r="G86" s="163">
        <f t="shared" si="13"/>
        <v>7.26079471520647E-2</v>
      </c>
      <c r="H86" s="163">
        <f t="shared" si="13"/>
        <v>2.4426302786483699E-3</v>
      </c>
      <c r="I86" s="163">
        <f t="shared" si="13"/>
        <v>0.12147105065281302</v>
      </c>
      <c r="J86" s="163">
        <f t="shared" si="13"/>
        <v>0.13409349766517178</v>
      </c>
      <c r="K86" s="163">
        <f t="shared" si="13"/>
        <v>0.23589706702152538</v>
      </c>
      <c r="L86" s="163">
        <f t="shared" si="13"/>
        <v>0.10302755157052487</v>
      </c>
      <c r="M86" s="163">
        <f t="shared" si="13"/>
        <v>-4.3472699330205603E-2</v>
      </c>
      <c r="N86" s="163">
        <f t="shared" si="13"/>
        <v>0.12639470807736577</v>
      </c>
      <c r="O86" s="338">
        <f>(O84-O85)/O85</f>
        <v>0.11716397607532678</v>
      </c>
      <c r="P86" s="161"/>
      <c r="Q86" s="339"/>
      <c r="R86" s="161"/>
      <c r="S86" s="197"/>
    </row>
    <row r="87" spans="1:197" s="57" customFormat="1" x14ac:dyDescent="0.35">
      <c r="A87" s="340" t="s">
        <v>41</v>
      </c>
      <c r="B87" s="163">
        <f t="shared" ref="B87:O87" si="14">B84/$O$84</f>
        <v>8.3906192948232497E-2</v>
      </c>
      <c r="C87" s="163">
        <f t="shared" si="14"/>
        <v>1.8589209101912203E-2</v>
      </c>
      <c r="D87" s="163">
        <f t="shared" si="14"/>
        <v>1.4012653659427153E-2</v>
      </c>
      <c r="E87" s="163">
        <f t="shared" si="14"/>
        <v>4.5765554424850568E-3</v>
      </c>
      <c r="F87" s="163">
        <f t="shared" si="14"/>
        <v>1.3919257802991369E-2</v>
      </c>
      <c r="G87" s="163">
        <f t="shared" si="14"/>
        <v>0.36559691785221637</v>
      </c>
      <c r="H87" s="163">
        <f t="shared" si="14"/>
        <v>0.14026567951613339</v>
      </c>
      <c r="I87" s="163">
        <f t="shared" si="14"/>
        <v>0.2253312383360831</v>
      </c>
      <c r="J87" s="163">
        <f t="shared" si="14"/>
        <v>0.27278055946231028</v>
      </c>
      <c r="K87" s="163">
        <f t="shared" si="14"/>
        <v>3.6305526160982341E-3</v>
      </c>
      <c r="L87" s="163">
        <f t="shared" si="14"/>
        <v>1.4374826731669057E-2</v>
      </c>
      <c r="M87" s="163">
        <f t="shared" si="14"/>
        <v>2.7256429100289397E-2</v>
      </c>
      <c r="N87" s="163">
        <f t="shared" si="14"/>
        <v>0.1999460543842804</v>
      </c>
      <c r="O87" s="163">
        <f t="shared" si="14"/>
        <v>1</v>
      </c>
      <c r="P87" s="161"/>
      <c r="Q87" s="339"/>
      <c r="R87" s="161"/>
      <c r="S87" s="197"/>
    </row>
    <row r="88" spans="1:197" s="57" customFormat="1" x14ac:dyDescent="0.35">
      <c r="A88" s="341" t="s">
        <v>42</v>
      </c>
      <c r="B88" s="342">
        <f t="shared" ref="B88:N88" si="15">B85/$O$85</f>
        <v>6.8850063588641985E-2</v>
      </c>
      <c r="C88" s="342">
        <f t="shared" si="15"/>
        <v>1.9110113102211002E-2</v>
      </c>
      <c r="D88" s="342">
        <f t="shared" si="15"/>
        <v>1.429525785120553E-2</v>
      </c>
      <c r="E88" s="342">
        <f t="shared" si="15"/>
        <v>4.814855251005468E-3</v>
      </c>
      <c r="F88" s="342">
        <f t="shared" si="15"/>
        <v>1.456536941902702E-2</v>
      </c>
      <c r="G88" s="342">
        <f t="shared" si="15"/>
        <v>0.38078377796203566</v>
      </c>
      <c r="H88" s="342">
        <f t="shared" si="15"/>
        <v>0.15631793730838578</v>
      </c>
      <c r="I88" s="342">
        <f t="shared" si="15"/>
        <v>0.22446584065364994</v>
      </c>
      <c r="J88" s="342">
        <f t="shared" si="15"/>
        <v>0.2687085456643169</v>
      </c>
      <c r="K88" s="342">
        <f t="shared" si="15"/>
        <v>3.2817640758106446E-3</v>
      </c>
      <c r="L88" s="342">
        <f t="shared" si="15"/>
        <v>1.4559054816065056E-2</v>
      </c>
      <c r="M88" s="342">
        <f t="shared" si="15"/>
        <v>3.1833802010640407E-2</v>
      </c>
      <c r="N88" s="342">
        <f t="shared" si="15"/>
        <v>0.19830750936125138</v>
      </c>
      <c r="O88" s="343">
        <f>B88+C88+F88+G88+J88+L88+K88+M88+N88</f>
        <v>1</v>
      </c>
      <c r="P88" s="336"/>
      <c r="Q88" s="344"/>
      <c r="R88" s="336"/>
      <c r="S88" s="197"/>
    </row>
    <row r="89" spans="1:197" s="57" customForma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7" x14ac:dyDescent="0.35">
      <c r="A90" s="410" t="s">
        <v>43</v>
      </c>
      <c r="B90" s="411"/>
      <c r="C90" s="411"/>
      <c r="D90" s="411"/>
      <c r="E90" s="411"/>
      <c r="F90" s="41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</row>
    <row r="91" spans="1:197" s="409" customFormat="1" ht="24.95" customHeight="1" x14ac:dyDescent="0.3">
      <c r="A91" s="410" t="s">
        <v>77</v>
      </c>
      <c r="B91" s="410"/>
      <c r="C91" s="410"/>
      <c r="D91" s="410"/>
      <c r="E91" s="410"/>
      <c r="F91" s="410"/>
    </row>
    <row r="92" spans="1:197" s="57" customForma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97" s="57" customForma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97" s="57" customForma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97" s="57" customForma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97" s="57" customForma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57" customForma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57" customForma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57" customForma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57" customForma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57" customForma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57" customForma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57" customForma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57" customForma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57" customForma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57" customForma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57" customForma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57" customForma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57" customForma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57" customForma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57" customForma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57" customForma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57" customForma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57" customForma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57" customForma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57" customForma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57" customForma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57" customForma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57" customForma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57" customForma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57" customForma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57" customForma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57" customForma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57" customForma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57" customForma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57" customForma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57" customForma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57" customForma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57" customForma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57" customForma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57" customForma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57" customForma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57" customForma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57" customForma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57" customForma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57" customForma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57" customForma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57" customForma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57" customForma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57" customForma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57" customForma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57" customForma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57" customForma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57" customForma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57" customForma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57" customForma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57" customForma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57" customForma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57" customForma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57" customForma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57" customForma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57" customForma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57" customForma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57" customForma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57" customForma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57" customForma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57" customForma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57" customForma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57" customForma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57" customForma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57" customForma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57" customForma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57" customForma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57" customForma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s="57" customForma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57" customForma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s="57" customForma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57" customForma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s="57" customForma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s="57" customForma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57" customForma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57" customForma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s="57" customForma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57" customForma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s="57" customForma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57" customForma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s="57" customForma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s="57" customForma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57" customForma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57" customForma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57" customForma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57" customForma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57" customForma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s="57" customForma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57" customForma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57" customForma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57" customForma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57" customForma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57" customForma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57" customForma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57" customForma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57" customForma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57" customForma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57" customForma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57" customForma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57" customForma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57" customForma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57" customForma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57" customForma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57" customForma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57" customForma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57" customForma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57" customForma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57" customForma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57" customForma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57" customForma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57" customForma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57" customForma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57" customForma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57" customForma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57" customForma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57" customForma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57" customForma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57" customForma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57" customForma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57" customForma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57" customForma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57" customForma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57" customForma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57" customForma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57" customForma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57" customForma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57" customForma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57" customForma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57" customForma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57" customForma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57" customForma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57" customForma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57" customForma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57" customForma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57" customForma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57" customForma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57" customForma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57" customForma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57" customForma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57" customForma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57" customForma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57" customForma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57" customForma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57" customForma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57" customForma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57" customForma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57" customForma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57" customForma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57" customForma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57" customForma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57" customForma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57" customForma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57" customForma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57" customForma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57" customForma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57" customForma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57" customForma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57" customForma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57" customForma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57" customForma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57" customForma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57" customForma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57" customForma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57" customForma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57" customForma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57" customForma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57" customForma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57" customForma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57" customForma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57" customForma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57" customForma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57" customForma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57" customForma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57" customForma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57" customForma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57" customForma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57" customForma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57" customForma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57" customForma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57" customForma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57" customForma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57" customForma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57" customForma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57" customForma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57" customForma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57" customForma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57" customForma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57" customForma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57" customForma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57" customForma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57" customForma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57" customForma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57" customForma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57" customForma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57" customForma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57" customForma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57" customForma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57" customForma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57" customForma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57" customForma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57" customForma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57" customForma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57" customForma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57" customForma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57" customForma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57" customForma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57" customForma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57" customForma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57" customForma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57" customForma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57" customForma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57" customForma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57" customForma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57" customForma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57" customForma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57" customForma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57" customForma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57" customForma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57" customForma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57" customForma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57" customForma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57" customForma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57" customForma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57" customForma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57" customForma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57" customForma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57" customForma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57" customForma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57" customForma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57" customForma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57" customForma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57" customForma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57" customForma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57" customForma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57" customForma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57" customForma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57" customForma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57" customForma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57" customForma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57" customForma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57" customForma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57" customForma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57" customForma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57" customForma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57" customForma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57" customForma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57" customForma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57" customForma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57" customForma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57" customForma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57" customForma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57" customForma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57" customForma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57" customForma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57" customForma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57" customForma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57" customForma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57" customForma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57" customForma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57" customForma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57" customForma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57" customForma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57" customForma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57" customForma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57" customForma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57" customForma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57" customForma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57" customForma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57" customForma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57" customForma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57" customForma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57" customForma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57" customForma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57" customForma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57" customForma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57" customForma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57" customForma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57" customForma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57" customForma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57" customForma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57" customForma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57" customForma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57" customForma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57" customForma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57" customForma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57" customForma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57" customForma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57" customForma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57" customForma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57" customForma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57" customForma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57" customForma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57" customForma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57" customForma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57" customForma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57" customForma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57" customForma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57" customForma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57" customForma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57" customForma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57" customForma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57" customForma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57" customForma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57" customForma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57" customForma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57" customForma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57" customForma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57" customForma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57" customForma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57" customForma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57" customForma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57" customForma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57" customForma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57" customForma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57" customForma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57" customForma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57" customForma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57" customForma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57" customForma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57" customForma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57" customForma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57" customForma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57" customForma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57" customForma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57" customForma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57" customForma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57" customForma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57" customForma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57" customForma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57" customForma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57" customForma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57" customForma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57" customForma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57" customForma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57" customForma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57" customForma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57" customForma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57" customForma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57" customForma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57" customForma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57" customForma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57" customForma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57" customForma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57" customForma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57" customForma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57" customForma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57" customForma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57" customForma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57" customForma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57" customForma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57" customForma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57" customForma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57" customForma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57" customForma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57" customForma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57" customForma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57" customForma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57" customForma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57" customForma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57" customForma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57" customForma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57" customForma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57" customForma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57" customForma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57" customForma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57" customForma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57" customForma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57" customForma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57" customForma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57" customForma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57" customForma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57" customForma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57" customForma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57" customForma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57" customForma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57" customForma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57" customForma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57" customForma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57" customForma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57" customForma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57" customForma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57" customForma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57" customForma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57" customForma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57" customForma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57" customForma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57" customForma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57" customForma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57" customForma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57" customForma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57" customForma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57" customForma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57" customForma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57" customForma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57" customForma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57" customForma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57" customForma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57" customForma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57" customForma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57" customForma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57" customForma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57" customForma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57" customForma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57" customForma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57" customForma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57" customForma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57" customForma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57" customForma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57" customForma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57" customForma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57" customForma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57" customForma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57" customForma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57" customForma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57" customForma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57" customForma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57" customForma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57" customForma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57" customForma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57" customForma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57" customForma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57" customForma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57" customForma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57" customForma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57" customForma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57" customForma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57" customForma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57" customForma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57" customForma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57" customForma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57" customForma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57" customForma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57" customForma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57" customForma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57" customForma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57" customForma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57" customForma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57" customForma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57" customForma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57" customForma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57" customForma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57" customForma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57" customForma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57" customForma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57" customForma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57" customForma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57" customForma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57" customForma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57" customForma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57" customForma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57" customForma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57" customForma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57" customForma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57" customForma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57" customForma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57" customForma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57" customForma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57" customForma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57" customForma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57" customForma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57" customForma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57" customForma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57" customForma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57" customForma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57" customForma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57" customForma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57" customForma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57" customForma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57" customForma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57" customForma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57" customForma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57" customForma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57" customForma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57" customForma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57" customForma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57" customForma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57" customForma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57" customForma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57" customForma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57" customForma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57" customForma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57" customForma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57" customForma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57" customForma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57" customForma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57" customForma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57" customForma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57" customForma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57" customForma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57" customForma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57" customForma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57" customForma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57" customForma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57" customForma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57" customForma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57" customForma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57" customForma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57" customForma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57" customForma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57" customForma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57" customForma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57" customForma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57" customForma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57" customForma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57" customForma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57" customForma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57" customForma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57" customForma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57" customForma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57" customForma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57" customForma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57" customForma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57" customForma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57" customForma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57" customForma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57" customForma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57" customForma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57" customForma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57" customForma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57" customForma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57" customForma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57" customForma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57" customForma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57" customForma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57" customForma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57" customForma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57" customForma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57" customForma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57" customForma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57" customForma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57" customForma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57" customForma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57" customForma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57" customForma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57" customForma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57" customForma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57" customForma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57" customForma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57" customForma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57" customForma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57" customForma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57" customForma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57" customForma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57" customForma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57" customForma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57" customForma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57" customForma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57" customForma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57" customForma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57" customForma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57" customForma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57" customForma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57" customForma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57" customForma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57" customForma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57" customForma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57" customForma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57" customForma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57" customForma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57" customForma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57" customForma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57" customForma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57" customForma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57" customForma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57" customForma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57" customForma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57" customForma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57" customForma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57" customForma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57" customForma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57" customForma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57" customForma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57" customForma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57" customForma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57" customForma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57" customForma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57" customForma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57" customForma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57" customForma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57" customForma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57" customForma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57" customForma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57" customForma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57" customForma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57" customForma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57" customForma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57" customForma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57" customForma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57" customForma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57" customForma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57" customForma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57" customForma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57" customForma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57" customForma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57" customForma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57" customForma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57" customForma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57" customForma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57" customForma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57" customForma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57" customForma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57" customForma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57" customForma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57" customForma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57" customForma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57" customForma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57" customForma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57" customForma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57" customForma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57" customForma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57" customForma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57" customForma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57" customForma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57" customForma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57" customForma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57" customForma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57" customForma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57" customForma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57" customForma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57" customForma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57" customForma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57" customForma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57" customForma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57" customForma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57" customForma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57" customForma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57" customForma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57" customForma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57" customForma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57" customForma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57" customForma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57" customForma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57" customForma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57" customForma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57" customForma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57" customForma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57" customForma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57" customForma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57" customForma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57" customForma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57" customForma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57" customForma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57" customForma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57" customForma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57" customForma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57" customForma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57" customForma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57" customForma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57" customForma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57" customForma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57" customForma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57" customForma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57" customForma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57" customForma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57" customForma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57" customForma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57" customForma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57" customForma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57" customForma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57" customForma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57" customForma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57" customForma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57" customForma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57" customForma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57" customForma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57" customForma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57" customForma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57" customForma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57" customForma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57" customForma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57" customForma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57" customForma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57" customForma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57" customForma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57" customForma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57" customForma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57" customForma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57" customForma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57" customForma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57" customForma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57" customForma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57" customForma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57" customForma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57" customForma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57" customForma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57" customForma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57" customForma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57" customForma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57" customForma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57" customForma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57" customForma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57" customForma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57" customForma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57" customForma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57" customForma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57" customForma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57" customForma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57" customForma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57" customForma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57" customForma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57" customForma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57" customForma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57" customForma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57" customForma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57" customForma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57" customForma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57" customForma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57" customForma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57" customForma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57" customForma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57" customForma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57" customForma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57" customForma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57" customForma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57" customForma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57" customForma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57" customForma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57" customForma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57" customForma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57" customForma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57" customForma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57" customForma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57" customForma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57" customForma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57" customForma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57" customForma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57" customForma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57" customForma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57" customForma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57" customForma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57" customForma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57" customForma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57" customForma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57" customForma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57" customForma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57" customForma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57" customForma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57" customForma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57" customForma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57" customForma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57" customForma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57" customForma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57" customForma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57" customForma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57" customForma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57" customForma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57" customForma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57" customForma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57" customForma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57" customForma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57" customForma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57" customForma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57" customForma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57" customForma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57" customForma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57" customForma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57" customForma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57" customForma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57" customForma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57" customForma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57" customForma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57" customForma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57" customForma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57" customForma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57" customForma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57" customForma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57" customForma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57" customForma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57" customForma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57" customForma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57" customForma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57" customForma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57" customForma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57" customForma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57" customForma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57" customForma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57" customForma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57" customForma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57" customForma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57" customForma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57" customForma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57" customForma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57" customForma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57" customForma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57" customForma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57" customForma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57" customForma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57" customForma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57" customForma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57" customForma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57" customForma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57" customForma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57" customForma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57" customForma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57" customForma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57" customForma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57" customForma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57" customForma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57" customForma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57" customForma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57" customForma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57" customForma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57" customForma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57" customForma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57" customForma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57" customForma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57" customForma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57" customForma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57" customForma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57" customForma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57" customForma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57" customForma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57" customForma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57" customForma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57" customForma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57" customForma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57" customForma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57" customForma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57" customForma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57" customForma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57" customForma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57" customForma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57" customForma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57" customForma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57" customForma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57" customForma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57" customForma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57" customForma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57" customForma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57" customForma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57" customForma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57" customForma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57" customForma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57" customForma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57" customForma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57" customForma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57" customForma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57" customForma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57" customForma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57" customForma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57" customForma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57" customForma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57" customForma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57" customForma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57" customForma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57" customForma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57" customForma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57" customForma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57" customForma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57" customForma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57" customForma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57" customForma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57" customForma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57" customForma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57" customForma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57" customForma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57" customForma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57" customForma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57" customForma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57" customForma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57" customForma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57" customForma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57" customForma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57" customForma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57" customForma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57" customForma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57" customForma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57" customForma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57" customForma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57" customForma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57" customForma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57" customForma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57" customForma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57" customForma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57" customForma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57" customForma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57" customForma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57" customForma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57" customForma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57" customForma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57" customForma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57" customForma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57" customForma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57" customForma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57" customForma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57" customForma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57" customForma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57" customForma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57" customForma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57" customForma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57" customForma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57" customForma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57" customForma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57" customForma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57" customForma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57" customForma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57" customForma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57" customForma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57" customForma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57" customForma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57" customForma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57" customForma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57" customForma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57" customForma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57" customForma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57" customForma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57" customForma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57" customForma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57" customForma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57" customForma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57" customForma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57" customForma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57" customForma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57" customForma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57" customForma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57" customForma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57" customForma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57" customForma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57" customForma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57" customForma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57" customForma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57" customForma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57" customForma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57" customForma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57" customForma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57" customForma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57" customForma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57" customForma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57" customFormat="1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57" customFormat="1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57" customFormat="1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57" customFormat="1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57" customFormat="1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57" customFormat="1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57" customFormat="1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57" customFormat="1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57" customFormat="1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57" customFormat="1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57" customFormat="1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57" customFormat="1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57" customFormat="1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57" customFormat="1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57" customFormat="1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57" customFormat="1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57" customFormat="1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57" customFormat="1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57" customFormat="1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57" customFormat="1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57" customFormat="1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57" customFormat="1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57" customFormat="1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57" customFormat="1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57" customFormat="1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57" customFormat="1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57" customFormat="1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57" customFormat="1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57" customFormat="1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57" customFormat="1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57" customFormat="1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57" customFormat="1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57" customFormat="1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57" customFormat="1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57" customFormat="1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57" customFormat="1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57" customFormat="1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57" customFormat="1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57" customFormat="1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57" customFormat="1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57" customFormat="1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57" customFormat="1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57" customFormat="1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57" customFormat="1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57" customFormat="1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57" customFormat="1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57" customFormat="1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57" customFormat="1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57" customFormat="1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57" customFormat="1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57" customFormat="1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57" customFormat="1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57" customFormat="1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57" customFormat="1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57" customFormat="1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57" customFormat="1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57" customFormat="1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57" customFormat="1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57" customFormat="1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57" customFormat="1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57" customFormat="1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57" customFormat="1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57" customFormat="1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57" customFormat="1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57" customFormat="1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57" customFormat="1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57" customFormat="1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57" customFormat="1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57" customFormat="1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57" customFormat="1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57" customFormat="1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57" customFormat="1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57" customFormat="1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57" customFormat="1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57" customFormat="1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57" customFormat="1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57" customFormat="1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57" customFormat="1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57" customFormat="1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57" customFormat="1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57" customFormat="1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57" customFormat="1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57" customFormat="1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57" customFormat="1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57" customFormat="1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57" customFormat="1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57" customFormat="1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57" customFormat="1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57" customFormat="1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57" customFormat="1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57" customFormat="1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57" customFormat="1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57" customFormat="1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57" customFormat="1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57" customFormat="1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57" customFormat="1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57" customFormat="1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57" customFormat="1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57" customFormat="1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57" customFormat="1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57" customFormat="1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57" customFormat="1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57" customFormat="1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57" customFormat="1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57" customFormat="1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57" customFormat="1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57" customFormat="1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57" customFormat="1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57" customFormat="1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57" customFormat="1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57" customFormat="1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57" customFormat="1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57" customFormat="1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57" customFormat="1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57" customFormat="1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57" customFormat="1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57" customFormat="1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57" customFormat="1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57" customFormat="1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57" customFormat="1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57" customFormat="1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57" customFormat="1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57" customFormat="1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57" customFormat="1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57" customFormat="1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57" customFormat="1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57" customFormat="1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57" customFormat="1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57" customFormat="1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57" customFormat="1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57" customFormat="1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57" customFormat="1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57" customFormat="1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57" customFormat="1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57" customFormat="1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57" customFormat="1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57" customFormat="1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57" customFormat="1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57" customFormat="1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57" customFormat="1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57" customFormat="1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57" customFormat="1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57" customFormat="1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57" customFormat="1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57" customFormat="1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57" customFormat="1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57" customFormat="1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57" customFormat="1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57" customFormat="1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57" customFormat="1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57" customFormat="1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57" customFormat="1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57" customFormat="1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57" customFormat="1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57" customFormat="1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57" customFormat="1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57" customFormat="1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57" customFormat="1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57" customFormat="1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57" customFormat="1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57" customFormat="1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57" customFormat="1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57" customFormat="1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57" customFormat="1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57" customFormat="1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57" customFormat="1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57" customFormat="1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57" customFormat="1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57" customFormat="1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57" customFormat="1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57" customFormat="1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57" customFormat="1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57" customFormat="1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57" customFormat="1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57" customFormat="1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57" customFormat="1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57" customFormat="1" x14ac:dyDescent="0.3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57" customFormat="1" x14ac:dyDescent="0.3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57" customFormat="1" x14ac:dyDescent="0.3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57" customFormat="1" x14ac:dyDescent="0.3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57" customFormat="1" x14ac:dyDescent="0.3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57" customFormat="1" x14ac:dyDescent="0.3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57" customFormat="1" x14ac:dyDescent="0.3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57" customFormat="1" x14ac:dyDescent="0.3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57" customFormat="1" x14ac:dyDescent="0.3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57" customFormat="1" x14ac:dyDescent="0.3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57" customFormat="1" x14ac:dyDescent="0.3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57" customFormat="1" x14ac:dyDescent="0.3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57" customFormat="1" x14ac:dyDescent="0.3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57" customFormat="1" x14ac:dyDescent="0.3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57" customFormat="1" x14ac:dyDescent="0.3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57" customFormat="1" x14ac:dyDescent="0.3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57" customFormat="1" x14ac:dyDescent="0.3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57" customFormat="1" x14ac:dyDescent="0.3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57" customFormat="1" x14ac:dyDescent="0.3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57" customFormat="1" x14ac:dyDescent="0.3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57" customFormat="1" x14ac:dyDescent="0.3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57" customFormat="1" x14ac:dyDescent="0.3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57" customFormat="1" x14ac:dyDescent="0.3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57" customFormat="1" x14ac:dyDescent="0.3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57" customFormat="1" x14ac:dyDescent="0.3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57" customFormat="1" x14ac:dyDescent="0.3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57" customFormat="1" x14ac:dyDescent="0.3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57" customFormat="1" x14ac:dyDescent="0.3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57" customFormat="1" x14ac:dyDescent="0.3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57" customFormat="1" x14ac:dyDescent="0.3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57" customFormat="1" x14ac:dyDescent="0.3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57" customFormat="1" x14ac:dyDescent="0.3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57" customFormat="1" x14ac:dyDescent="0.3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57" customFormat="1" x14ac:dyDescent="0.3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57" customFormat="1" x14ac:dyDescent="0.3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57" customFormat="1" x14ac:dyDescent="0.3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57" customFormat="1" x14ac:dyDescent="0.3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57" customFormat="1" x14ac:dyDescent="0.3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57" customFormat="1" x14ac:dyDescent="0.3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57" customFormat="1" x14ac:dyDescent="0.3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57" customFormat="1" x14ac:dyDescent="0.3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57" customFormat="1" x14ac:dyDescent="0.3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57" customFormat="1" x14ac:dyDescent="0.3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57" customFormat="1" x14ac:dyDescent="0.3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57" customFormat="1" x14ac:dyDescent="0.3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57" customFormat="1" x14ac:dyDescent="0.3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57" customFormat="1" x14ac:dyDescent="0.3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57" customFormat="1" x14ac:dyDescent="0.3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57" customFormat="1" x14ac:dyDescent="0.3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57" customFormat="1" x14ac:dyDescent="0.3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57" customFormat="1" x14ac:dyDescent="0.3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57" customFormat="1" x14ac:dyDescent="0.3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57" customFormat="1" x14ac:dyDescent="0.3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57" customFormat="1" x14ac:dyDescent="0.3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57" customFormat="1" x14ac:dyDescent="0.3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57" customFormat="1" x14ac:dyDescent="0.3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57" customFormat="1" x14ac:dyDescent="0.3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57" customFormat="1" x14ac:dyDescent="0.3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57" customFormat="1" x14ac:dyDescent="0.3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57" customFormat="1" x14ac:dyDescent="0.3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57" customFormat="1" x14ac:dyDescent="0.3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57" customFormat="1" x14ac:dyDescent="0.3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57" customFormat="1" x14ac:dyDescent="0.3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57" customFormat="1" x14ac:dyDescent="0.3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57" customFormat="1" x14ac:dyDescent="0.3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57" customFormat="1" x14ac:dyDescent="0.3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57" customFormat="1" x14ac:dyDescent="0.3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57" customFormat="1" x14ac:dyDescent="0.3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57" customFormat="1" x14ac:dyDescent="0.3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57" customFormat="1" x14ac:dyDescent="0.3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57" customFormat="1" x14ac:dyDescent="0.3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57" customFormat="1" x14ac:dyDescent="0.3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57" customFormat="1" x14ac:dyDescent="0.3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57" customFormat="1" x14ac:dyDescent="0.3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57" customFormat="1" x14ac:dyDescent="0.3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57" customFormat="1" x14ac:dyDescent="0.3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57" customFormat="1" x14ac:dyDescent="0.3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57" customFormat="1" x14ac:dyDescent="0.3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57" customFormat="1" x14ac:dyDescent="0.3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57" customFormat="1" x14ac:dyDescent="0.3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57" customFormat="1" x14ac:dyDescent="0.3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57" customFormat="1" x14ac:dyDescent="0.3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57" customFormat="1" x14ac:dyDescent="0.3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57" customFormat="1" x14ac:dyDescent="0.3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57" customFormat="1" x14ac:dyDescent="0.3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57" customFormat="1" x14ac:dyDescent="0.3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57" customFormat="1" x14ac:dyDescent="0.3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57" customFormat="1" x14ac:dyDescent="0.3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57" customFormat="1" x14ac:dyDescent="0.3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57" customFormat="1" x14ac:dyDescent="0.3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57" customFormat="1" x14ac:dyDescent="0.3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57" customFormat="1" x14ac:dyDescent="0.3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57" customFormat="1" x14ac:dyDescent="0.3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57" customFormat="1" x14ac:dyDescent="0.3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57" customFormat="1" x14ac:dyDescent="0.3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57" customFormat="1" x14ac:dyDescent="0.3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57" customFormat="1" x14ac:dyDescent="0.3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57" customFormat="1" x14ac:dyDescent="0.3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57" customFormat="1" x14ac:dyDescent="0.3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57" customFormat="1" x14ac:dyDescent="0.3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57" customFormat="1" x14ac:dyDescent="0.3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57" customFormat="1" x14ac:dyDescent="0.3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57" customFormat="1" x14ac:dyDescent="0.3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57" customFormat="1" x14ac:dyDescent="0.3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57" customFormat="1" x14ac:dyDescent="0.3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57" customFormat="1" x14ac:dyDescent="0.3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57" customFormat="1" x14ac:dyDescent="0.3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57" customFormat="1" x14ac:dyDescent="0.3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57" customFormat="1" x14ac:dyDescent="0.3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57" customFormat="1" x14ac:dyDescent="0.3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57" customFormat="1" x14ac:dyDescent="0.3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57" customFormat="1" x14ac:dyDescent="0.3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57" customFormat="1" x14ac:dyDescent="0.3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57" customFormat="1" x14ac:dyDescent="0.3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57" customFormat="1" x14ac:dyDescent="0.3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57" customFormat="1" x14ac:dyDescent="0.3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57" customFormat="1" x14ac:dyDescent="0.3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57" customFormat="1" x14ac:dyDescent="0.3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57" customFormat="1" x14ac:dyDescent="0.3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57" customFormat="1" x14ac:dyDescent="0.3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57" customFormat="1" x14ac:dyDescent="0.3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57" customFormat="1" x14ac:dyDescent="0.3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57" customFormat="1" x14ac:dyDescent="0.3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57" customFormat="1" x14ac:dyDescent="0.3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57" customFormat="1" x14ac:dyDescent="0.3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57" customFormat="1" x14ac:dyDescent="0.3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57" customFormat="1" x14ac:dyDescent="0.3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57" customFormat="1" x14ac:dyDescent="0.3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57" customFormat="1" x14ac:dyDescent="0.3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57" customFormat="1" x14ac:dyDescent="0.3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57" customFormat="1" x14ac:dyDescent="0.3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57" customFormat="1" x14ac:dyDescent="0.3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57" customFormat="1" x14ac:dyDescent="0.3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57" customFormat="1" x14ac:dyDescent="0.3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57" customFormat="1" x14ac:dyDescent="0.3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57" customFormat="1" x14ac:dyDescent="0.3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57" customFormat="1" x14ac:dyDescent="0.3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57" customFormat="1" x14ac:dyDescent="0.3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57" customFormat="1" x14ac:dyDescent="0.3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57" customFormat="1" x14ac:dyDescent="0.3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57" customFormat="1" x14ac:dyDescent="0.3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57" customFormat="1" x14ac:dyDescent="0.3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57" customFormat="1" x14ac:dyDescent="0.3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57" customFormat="1" x14ac:dyDescent="0.3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57" customFormat="1" x14ac:dyDescent="0.3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57" customFormat="1" x14ac:dyDescent="0.3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57" customFormat="1" x14ac:dyDescent="0.3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57" customFormat="1" x14ac:dyDescent="0.3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57" customFormat="1" x14ac:dyDescent="0.3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57" customFormat="1" x14ac:dyDescent="0.3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57" customFormat="1" x14ac:dyDescent="0.3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57" customFormat="1" x14ac:dyDescent="0.3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57" customFormat="1" x14ac:dyDescent="0.3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57" customFormat="1" x14ac:dyDescent="0.3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57" customFormat="1" x14ac:dyDescent="0.3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57" customFormat="1" x14ac:dyDescent="0.3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57" customFormat="1" x14ac:dyDescent="0.3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57" customFormat="1" x14ac:dyDescent="0.3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57" customFormat="1" x14ac:dyDescent="0.3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57" customFormat="1" x14ac:dyDescent="0.3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57" customFormat="1" x14ac:dyDescent="0.3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57" customFormat="1" x14ac:dyDescent="0.3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57" customFormat="1" x14ac:dyDescent="0.3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57" customFormat="1" x14ac:dyDescent="0.3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57" customFormat="1" x14ac:dyDescent="0.3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57" customFormat="1" x14ac:dyDescent="0.3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57" customFormat="1" x14ac:dyDescent="0.3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57" customFormat="1" x14ac:dyDescent="0.3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57" customFormat="1" x14ac:dyDescent="0.3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57" customFormat="1" x14ac:dyDescent="0.3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57" customFormat="1" x14ac:dyDescent="0.3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57" customFormat="1" x14ac:dyDescent="0.3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57" customFormat="1" x14ac:dyDescent="0.3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57" customFormat="1" x14ac:dyDescent="0.3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57" customFormat="1" x14ac:dyDescent="0.3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57" customFormat="1" x14ac:dyDescent="0.3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57" customFormat="1" x14ac:dyDescent="0.3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57" customFormat="1" x14ac:dyDescent="0.3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57" customFormat="1" x14ac:dyDescent="0.3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57" customFormat="1" x14ac:dyDescent="0.3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57" customFormat="1" x14ac:dyDescent="0.3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57" customFormat="1" x14ac:dyDescent="0.3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57" customFormat="1" x14ac:dyDescent="0.3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57" customFormat="1" x14ac:dyDescent="0.3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57" customFormat="1" x14ac:dyDescent="0.3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57" customFormat="1" x14ac:dyDescent="0.3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57" customFormat="1" x14ac:dyDescent="0.3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57" customFormat="1" x14ac:dyDescent="0.3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57" customFormat="1" x14ac:dyDescent="0.3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57" customFormat="1" x14ac:dyDescent="0.3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57" customFormat="1" x14ac:dyDescent="0.3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57" customFormat="1" x14ac:dyDescent="0.3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57" customFormat="1" x14ac:dyDescent="0.3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57" customFormat="1" x14ac:dyDescent="0.3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57" customFormat="1" x14ac:dyDescent="0.3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57" customFormat="1" x14ac:dyDescent="0.3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57" customFormat="1" x14ac:dyDescent="0.3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57" customFormat="1" x14ac:dyDescent="0.3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57" customFormat="1" x14ac:dyDescent="0.3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57" customFormat="1" x14ac:dyDescent="0.3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57" customFormat="1" x14ac:dyDescent="0.3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57" customFormat="1" x14ac:dyDescent="0.3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57" customFormat="1" x14ac:dyDescent="0.3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57" customFormat="1" x14ac:dyDescent="0.3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57" customFormat="1" x14ac:dyDescent="0.3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57" customFormat="1" x14ac:dyDescent="0.3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57" customFormat="1" x14ac:dyDescent="0.3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57" customFormat="1" x14ac:dyDescent="0.3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57" customFormat="1" x14ac:dyDescent="0.3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57" customFormat="1" x14ac:dyDescent="0.3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57" customFormat="1" x14ac:dyDescent="0.3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57" customFormat="1" x14ac:dyDescent="0.3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57" customFormat="1" x14ac:dyDescent="0.3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57" customFormat="1" x14ac:dyDescent="0.3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57" customFormat="1" x14ac:dyDescent="0.3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57" customFormat="1" x14ac:dyDescent="0.3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57" customFormat="1" x14ac:dyDescent="0.3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57" customFormat="1" x14ac:dyDescent="0.3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57" customFormat="1" x14ac:dyDescent="0.3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57" customFormat="1" x14ac:dyDescent="0.3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57" customFormat="1" x14ac:dyDescent="0.3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57" customFormat="1" x14ac:dyDescent="0.3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57" customFormat="1" x14ac:dyDescent="0.3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57" customFormat="1" x14ac:dyDescent="0.3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57" customFormat="1" x14ac:dyDescent="0.3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57" customFormat="1" x14ac:dyDescent="0.3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57" customFormat="1" x14ac:dyDescent="0.3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57" customFormat="1" x14ac:dyDescent="0.3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57" customFormat="1" x14ac:dyDescent="0.3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57" customFormat="1" x14ac:dyDescent="0.3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57" customFormat="1" x14ac:dyDescent="0.3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57" customFormat="1" x14ac:dyDescent="0.3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57" customFormat="1" x14ac:dyDescent="0.3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57" customFormat="1" x14ac:dyDescent="0.3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57" customFormat="1" x14ac:dyDescent="0.3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57" customFormat="1" x14ac:dyDescent="0.3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57" customFormat="1" x14ac:dyDescent="0.3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57" customFormat="1" x14ac:dyDescent="0.3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57" customFormat="1" x14ac:dyDescent="0.3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57" customFormat="1" x14ac:dyDescent="0.3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57" customFormat="1" x14ac:dyDescent="0.3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57" customFormat="1" x14ac:dyDescent="0.3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57" customFormat="1" x14ac:dyDescent="0.3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57" customFormat="1" x14ac:dyDescent="0.3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57" customFormat="1" x14ac:dyDescent="0.3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57" customFormat="1" x14ac:dyDescent="0.3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57" customFormat="1" x14ac:dyDescent="0.3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57" customFormat="1" x14ac:dyDescent="0.3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57" customFormat="1" x14ac:dyDescent="0.3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57" customFormat="1" x14ac:dyDescent="0.3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57" customFormat="1" x14ac:dyDescent="0.3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57" customFormat="1" x14ac:dyDescent="0.3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57" customFormat="1" x14ac:dyDescent="0.3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57" customFormat="1" x14ac:dyDescent="0.3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57" customFormat="1" x14ac:dyDescent="0.3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57" customFormat="1" x14ac:dyDescent="0.3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57" customFormat="1" x14ac:dyDescent="0.3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57" customFormat="1" x14ac:dyDescent="0.3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57" customFormat="1" x14ac:dyDescent="0.3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57" customFormat="1" x14ac:dyDescent="0.3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57" customFormat="1" x14ac:dyDescent="0.3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57" customFormat="1" x14ac:dyDescent="0.3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57" customFormat="1" x14ac:dyDescent="0.3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57" customFormat="1" x14ac:dyDescent="0.3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57" customFormat="1" x14ac:dyDescent="0.3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57" customFormat="1" x14ac:dyDescent="0.3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57" customFormat="1" x14ac:dyDescent="0.3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57" customFormat="1" x14ac:dyDescent="0.3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57" customFormat="1" x14ac:dyDescent="0.3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57" customFormat="1" x14ac:dyDescent="0.3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57" customFormat="1" x14ac:dyDescent="0.3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57" customFormat="1" x14ac:dyDescent="0.3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57" customFormat="1" x14ac:dyDescent="0.3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57" customFormat="1" x14ac:dyDescent="0.3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57" customFormat="1" x14ac:dyDescent="0.3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57" customFormat="1" x14ac:dyDescent="0.3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57" customFormat="1" x14ac:dyDescent="0.3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57" customFormat="1" x14ac:dyDescent="0.3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57" customFormat="1" x14ac:dyDescent="0.3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57" customFormat="1" x14ac:dyDescent="0.3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57" customFormat="1" x14ac:dyDescent="0.3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57" customFormat="1" x14ac:dyDescent="0.3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57" customFormat="1" x14ac:dyDescent="0.3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57" customFormat="1" x14ac:dyDescent="0.3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57" customFormat="1" x14ac:dyDescent="0.3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57" customFormat="1" x14ac:dyDescent="0.3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57" customFormat="1" x14ac:dyDescent="0.3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57" customFormat="1" x14ac:dyDescent="0.3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57" customFormat="1" x14ac:dyDescent="0.3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57" customFormat="1" x14ac:dyDescent="0.3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57" customFormat="1" x14ac:dyDescent="0.3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57" customFormat="1" x14ac:dyDescent="0.3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57" customFormat="1" x14ac:dyDescent="0.3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57" customFormat="1" x14ac:dyDescent="0.3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57" customFormat="1" x14ac:dyDescent="0.3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57" customFormat="1" x14ac:dyDescent="0.3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57" customFormat="1" x14ac:dyDescent="0.3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57" customFormat="1" x14ac:dyDescent="0.3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57" customFormat="1" x14ac:dyDescent="0.3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57" customFormat="1" x14ac:dyDescent="0.3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57" customFormat="1" x14ac:dyDescent="0.3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57" customFormat="1" x14ac:dyDescent="0.3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57" customFormat="1" x14ac:dyDescent="0.3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57" customFormat="1" x14ac:dyDescent="0.3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57" customFormat="1" x14ac:dyDescent="0.3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57" customFormat="1" x14ac:dyDescent="0.3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57" customFormat="1" x14ac:dyDescent="0.3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57" customFormat="1" x14ac:dyDescent="0.3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57" customFormat="1" x14ac:dyDescent="0.3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57" customFormat="1" x14ac:dyDescent="0.3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57" customFormat="1" x14ac:dyDescent="0.3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57" customFormat="1" x14ac:dyDescent="0.3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57" customFormat="1" x14ac:dyDescent="0.3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57" customFormat="1" x14ac:dyDescent="0.3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57" customFormat="1" x14ac:dyDescent="0.3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57" customFormat="1" x14ac:dyDescent="0.3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57" customFormat="1" x14ac:dyDescent="0.3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57" customFormat="1" x14ac:dyDescent="0.3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57" customFormat="1" x14ac:dyDescent="0.3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57" customFormat="1" x14ac:dyDescent="0.3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57" customFormat="1" x14ac:dyDescent="0.3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57" customFormat="1" x14ac:dyDescent="0.3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57" customFormat="1" x14ac:dyDescent="0.3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57" customFormat="1" x14ac:dyDescent="0.3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57" customFormat="1" x14ac:dyDescent="0.3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57" customFormat="1" x14ac:dyDescent="0.3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57" customFormat="1" x14ac:dyDescent="0.3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57" customFormat="1" x14ac:dyDescent="0.3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57" customFormat="1" x14ac:dyDescent="0.3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57" customFormat="1" x14ac:dyDescent="0.3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57" customFormat="1" x14ac:dyDescent="0.3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57" customFormat="1" x14ac:dyDescent="0.3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57" customFormat="1" x14ac:dyDescent="0.3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57" customFormat="1" x14ac:dyDescent="0.3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57" customFormat="1" x14ac:dyDescent="0.3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57" customFormat="1" x14ac:dyDescent="0.3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57" customFormat="1" x14ac:dyDescent="0.3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57" customFormat="1" x14ac:dyDescent="0.3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57" customFormat="1" x14ac:dyDescent="0.3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57" customFormat="1" x14ac:dyDescent="0.3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57" customFormat="1" x14ac:dyDescent="0.3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57" customFormat="1" x14ac:dyDescent="0.3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57" customFormat="1" x14ac:dyDescent="0.3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57" customFormat="1" x14ac:dyDescent="0.3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57" customFormat="1" x14ac:dyDescent="0.3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57" customFormat="1" x14ac:dyDescent="0.3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57" customFormat="1" x14ac:dyDescent="0.3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57" customFormat="1" x14ac:dyDescent="0.3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57" customFormat="1" x14ac:dyDescent="0.3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57" customFormat="1" x14ac:dyDescent="0.3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57" customFormat="1" x14ac:dyDescent="0.3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57" customFormat="1" x14ac:dyDescent="0.3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57" customFormat="1" x14ac:dyDescent="0.3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57" customFormat="1" x14ac:dyDescent="0.3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57" customFormat="1" x14ac:dyDescent="0.3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57" customFormat="1" x14ac:dyDescent="0.3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57" customFormat="1" x14ac:dyDescent="0.3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57" customFormat="1" x14ac:dyDescent="0.3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57" customFormat="1" x14ac:dyDescent="0.3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57" customFormat="1" x14ac:dyDescent="0.3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57" customFormat="1" x14ac:dyDescent="0.3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57" customFormat="1" x14ac:dyDescent="0.3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57" customFormat="1" x14ac:dyDescent="0.3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57" customFormat="1" x14ac:dyDescent="0.3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57" customFormat="1" x14ac:dyDescent="0.3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57" customFormat="1" x14ac:dyDescent="0.3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57" customFormat="1" x14ac:dyDescent="0.3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57" customFormat="1" x14ac:dyDescent="0.3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57" customFormat="1" x14ac:dyDescent="0.3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57" customFormat="1" x14ac:dyDescent="0.3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57" customFormat="1" x14ac:dyDescent="0.3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57" customFormat="1" x14ac:dyDescent="0.3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57" customFormat="1" x14ac:dyDescent="0.3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57" customFormat="1" x14ac:dyDescent="0.3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57" customFormat="1" x14ac:dyDescent="0.3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57" customFormat="1" x14ac:dyDescent="0.3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57" customFormat="1" x14ac:dyDescent="0.3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57" customFormat="1" x14ac:dyDescent="0.3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57" customFormat="1" x14ac:dyDescent="0.3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57" customFormat="1" x14ac:dyDescent="0.3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57" customFormat="1" x14ac:dyDescent="0.3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57" customFormat="1" x14ac:dyDescent="0.3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57" customFormat="1" x14ac:dyDescent="0.3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57" customFormat="1" x14ac:dyDescent="0.3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57" customFormat="1" x14ac:dyDescent="0.3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57" customFormat="1" x14ac:dyDescent="0.3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57" customFormat="1" x14ac:dyDescent="0.3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57" customFormat="1" x14ac:dyDescent="0.3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57" customFormat="1" x14ac:dyDescent="0.3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57" customFormat="1" x14ac:dyDescent="0.3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57" customFormat="1" x14ac:dyDescent="0.3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57" customFormat="1" x14ac:dyDescent="0.3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57" customFormat="1" x14ac:dyDescent="0.3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57" customFormat="1" x14ac:dyDescent="0.3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57" customFormat="1" x14ac:dyDescent="0.3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57" customFormat="1" x14ac:dyDescent="0.3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57" customFormat="1" x14ac:dyDescent="0.3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57" customFormat="1" x14ac:dyDescent="0.3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57" customFormat="1" x14ac:dyDescent="0.3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57" customFormat="1" x14ac:dyDescent="0.3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57" customFormat="1" x14ac:dyDescent="0.3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57" customFormat="1" x14ac:dyDescent="0.3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57" customFormat="1" x14ac:dyDescent="0.3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57" customFormat="1" x14ac:dyDescent="0.3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57" customFormat="1" x14ac:dyDescent="0.3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57" customFormat="1" x14ac:dyDescent="0.3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57" customFormat="1" x14ac:dyDescent="0.3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57" customFormat="1" x14ac:dyDescent="0.3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57" customFormat="1" x14ac:dyDescent="0.3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57" customFormat="1" x14ac:dyDescent="0.3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57" customFormat="1" x14ac:dyDescent="0.3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57" customFormat="1" x14ac:dyDescent="0.3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57" customFormat="1" x14ac:dyDescent="0.3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57" customFormat="1" x14ac:dyDescent="0.3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57" customFormat="1" x14ac:dyDescent="0.3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57" customFormat="1" x14ac:dyDescent="0.3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57" customFormat="1" x14ac:dyDescent="0.3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57" customFormat="1" x14ac:dyDescent="0.3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57" customFormat="1" x14ac:dyDescent="0.3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57" customFormat="1" x14ac:dyDescent="0.3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57" customFormat="1" x14ac:dyDescent="0.3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57" customFormat="1" x14ac:dyDescent="0.3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57" customFormat="1" x14ac:dyDescent="0.3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57" customFormat="1" x14ac:dyDescent="0.3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57" customFormat="1" x14ac:dyDescent="0.3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57" customFormat="1" x14ac:dyDescent="0.3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57" customFormat="1" x14ac:dyDescent="0.3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57" customFormat="1" x14ac:dyDescent="0.3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57" customFormat="1" x14ac:dyDescent="0.3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57" customFormat="1" x14ac:dyDescent="0.3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57" customFormat="1" x14ac:dyDescent="0.3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57" customFormat="1" x14ac:dyDescent="0.3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57" customFormat="1" x14ac:dyDescent="0.3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57" customFormat="1" x14ac:dyDescent="0.3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57" customFormat="1" x14ac:dyDescent="0.3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57" customFormat="1" x14ac:dyDescent="0.3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57" customFormat="1" x14ac:dyDescent="0.3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57" customFormat="1" x14ac:dyDescent="0.3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57" customFormat="1" x14ac:dyDescent="0.3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57" customFormat="1" x14ac:dyDescent="0.3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57" customFormat="1" x14ac:dyDescent="0.3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57" customFormat="1" x14ac:dyDescent="0.3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57" customFormat="1" x14ac:dyDescent="0.3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57" customFormat="1" x14ac:dyDescent="0.3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57" customFormat="1" x14ac:dyDescent="0.3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57" customFormat="1" x14ac:dyDescent="0.3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57" customFormat="1" x14ac:dyDescent="0.3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57" customFormat="1" x14ac:dyDescent="0.3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57" customFormat="1" x14ac:dyDescent="0.3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57" customFormat="1" x14ac:dyDescent="0.3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57" customFormat="1" x14ac:dyDescent="0.3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57" customFormat="1" x14ac:dyDescent="0.3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57" customFormat="1" x14ac:dyDescent="0.3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57" customFormat="1" x14ac:dyDescent="0.3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57" customFormat="1" x14ac:dyDescent="0.3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57" customFormat="1" x14ac:dyDescent="0.3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57" customFormat="1" x14ac:dyDescent="0.3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57" customFormat="1" x14ac:dyDescent="0.3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57" customFormat="1" x14ac:dyDescent="0.3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57" customFormat="1" x14ac:dyDescent="0.3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57" customFormat="1" x14ac:dyDescent="0.3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57" customFormat="1" x14ac:dyDescent="0.3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57" customFormat="1" x14ac:dyDescent="0.3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57" customFormat="1" x14ac:dyDescent="0.3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57" customFormat="1" x14ac:dyDescent="0.3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57" customFormat="1" x14ac:dyDescent="0.3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57" customFormat="1" x14ac:dyDescent="0.3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57" customFormat="1" x14ac:dyDescent="0.3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57" customFormat="1" x14ac:dyDescent="0.3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57" customFormat="1" x14ac:dyDescent="0.3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57" customFormat="1" x14ac:dyDescent="0.3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57" customFormat="1" x14ac:dyDescent="0.3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57" customFormat="1" x14ac:dyDescent="0.3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57" customFormat="1" x14ac:dyDescent="0.3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57" customFormat="1" x14ac:dyDescent="0.3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57" customFormat="1" x14ac:dyDescent="0.3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57" customFormat="1" x14ac:dyDescent="0.3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57" customFormat="1" x14ac:dyDescent="0.3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57" customFormat="1" x14ac:dyDescent="0.3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57" customFormat="1" x14ac:dyDescent="0.3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57" customFormat="1" x14ac:dyDescent="0.3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57" customFormat="1" x14ac:dyDescent="0.3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57" customFormat="1" x14ac:dyDescent="0.3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57" customFormat="1" x14ac:dyDescent="0.3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57" customFormat="1" x14ac:dyDescent="0.3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57" customFormat="1" x14ac:dyDescent="0.3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57" customFormat="1" x14ac:dyDescent="0.3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57" customFormat="1" x14ac:dyDescent="0.3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57" customFormat="1" x14ac:dyDescent="0.3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57" customFormat="1" x14ac:dyDescent="0.3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57" customFormat="1" x14ac:dyDescent="0.3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57" customFormat="1" x14ac:dyDescent="0.3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57" customFormat="1" x14ac:dyDescent="0.3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57" customFormat="1" x14ac:dyDescent="0.3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57" customFormat="1" x14ac:dyDescent="0.3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57" customFormat="1" x14ac:dyDescent="0.3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57" customFormat="1" x14ac:dyDescent="0.3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57" customFormat="1" x14ac:dyDescent="0.3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57" customFormat="1" x14ac:dyDescent="0.3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57" customFormat="1" x14ac:dyDescent="0.3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57" customFormat="1" x14ac:dyDescent="0.3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57" customFormat="1" x14ac:dyDescent="0.3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57" customFormat="1" x14ac:dyDescent="0.3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57" customFormat="1" x14ac:dyDescent="0.3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57" customFormat="1" x14ac:dyDescent="0.3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57" customFormat="1" x14ac:dyDescent="0.3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57" customFormat="1" x14ac:dyDescent="0.3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57" customFormat="1" x14ac:dyDescent="0.3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57" customFormat="1" x14ac:dyDescent="0.3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57" customFormat="1" x14ac:dyDescent="0.3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57" customFormat="1" x14ac:dyDescent="0.3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57" customFormat="1" x14ac:dyDescent="0.3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57" customFormat="1" x14ac:dyDescent="0.3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57" customFormat="1" x14ac:dyDescent="0.3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57" customFormat="1" x14ac:dyDescent="0.3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57" customFormat="1" x14ac:dyDescent="0.3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57" customFormat="1" x14ac:dyDescent="0.3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57" customFormat="1" x14ac:dyDescent="0.3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57" customFormat="1" x14ac:dyDescent="0.3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57" customFormat="1" x14ac:dyDescent="0.3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57" customFormat="1" x14ac:dyDescent="0.3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57" customFormat="1" x14ac:dyDescent="0.3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57" customFormat="1" x14ac:dyDescent="0.3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57" customFormat="1" x14ac:dyDescent="0.3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57" customFormat="1" x14ac:dyDescent="0.3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57" customFormat="1" x14ac:dyDescent="0.3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57" customFormat="1" x14ac:dyDescent="0.3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57" customFormat="1" x14ac:dyDescent="0.3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57" customFormat="1" x14ac:dyDescent="0.3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57" customFormat="1" x14ac:dyDescent="0.3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57" customFormat="1" x14ac:dyDescent="0.3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57" customFormat="1" x14ac:dyDescent="0.3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57" customFormat="1" x14ac:dyDescent="0.3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57" customFormat="1" x14ac:dyDescent="0.3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57" customFormat="1" x14ac:dyDescent="0.3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57" customFormat="1" x14ac:dyDescent="0.3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57" customFormat="1" x14ac:dyDescent="0.3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57" customFormat="1" x14ac:dyDescent="0.3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57" customFormat="1" x14ac:dyDescent="0.3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57" customFormat="1" x14ac:dyDescent="0.3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57" customFormat="1" x14ac:dyDescent="0.3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57" customFormat="1" x14ac:dyDescent="0.3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57" customFormat="1" x14ac:dyDescent="0.3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57" customFormat="1" x14ac:dyDescent="0.3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57" customFormat="1" x14ac:dyDescent="0.3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57" customFormat="1" x14ac:dyDescent="0.3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57" customFormat="1" x14ac:dyDescent="0.3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57" customFormat="1" x14ac:dyDescent="0.3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57" customFormat="1" x14ac:dyDescent="0.3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57" customFormat="1" x14ac:dyDescent="0.3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57" customFormat="1" x14ac:dyDescent="0.3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57" customFormat="1" x14ac:dyDescent="0.3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57" customFormat="1" x14ac:dyDescent="0.3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57" customFormat="1" x14ac:dyDescent="0.3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57" customFormat="1" x14ac:dyDescent="0.3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57" customFormat="1" x14ac:dyDescent="0.3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57" customFormat="1" x14ac:dyDescent="0.3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57" customFormat="1" x14ac:dyDescent="0.3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57" customFormat="1" x14ac:dyDescent="0.3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57" customFormat="1" x14ac:dyDescent="0.3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57" customFormat="1" x14ac:dyDescent="0.3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57" customFormat="1" x14ac:dyDescent="0.3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57" customFormat="1" x14ac:dyDescent="0.3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57" customFormat="1" x14ac:dyDescent="0.3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57" customFormat="1" x14ac:dyDescent="0.3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57" customFormat="1" x14ac:dyDescent="0.3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57" customFormat="1" x14ac:dyDescent="0.3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57" customFormat="1" x14ac:dyDescent="0.3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57" customFormat="1" x14ac:dyDescent="0.3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57" customFormat="1" x14ac:dyDescent="0.3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57" customFormat="1" x14ac:dyDescent="0.3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57" customFormat="1" x14ac:dyDescent="0.3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57" customFormat="1" x14ac:dyDescent="0.3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57" customFormat="1" x14ac:dyDescent="0.3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57" customFormat="1" x14ac:dyDescent="0.3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57" customFormat="1" x14ac:dyDescent="0.3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57" customFormat="1" x14ac:dyDescent="0.3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57" customFormat="1" x14ac:dyDescent="0.3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57" customFormat="1" x14ac:dyDescent="0.3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57" customFormat="1" x14ac:dyDescent="0.3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57" customFormat="1" x14ac:dyDescent="0.3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57" customFormat="1" x14ac:dyDescent="0.3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57" customFormat="1" x14ac:dyDescent="0.3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57" customFormat="1" x14ac:dyDescent="0.3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57" customFormat="1" x14ac:dyDescent="0.3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57" customFormat="1" x14ac:dyDescent="0.3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57" customFormat="1" x14ac:dyDescent="0.3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57" customFormat="1" x14ac:dyDescent="0.3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57" customFormat="1" x14ac:dyDescent="0.3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57" customFormat="1" x14ac:dyDescent="0.3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57" customFormat="1" x14ac:dyDescent="0.3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57" customFormat="1" x14ac:dyDescent="0.3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57" customFormat="1" x14ac:dyDescent="0.3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57" customFormat="1" x14ac:dyDescent="0.3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57" customFormat="1" x14ac:dyDescent="0.3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57" customFormat="1" x14ac:dyDescent="0.3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57" customFormat="1" x14ac:dyDescent="0.3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57" customFormat="1" x14ac:dyDescent="0.3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57" customFormat="1" x14ac:dyDescent="0.3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57" customFormat="1" x14ac:dyDescent="0.3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57" customFormat="1" x14ac:dyDescent="0.3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57" customFormat="1" x14ac:dyDescent="0.3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57" customFormat="1" x14ac:dyDescent="0.3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57" customFormat="1" x14ac:dyDescent="0.3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57" customFormat="1" x14ac:dyDescent="0.3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57" customFormat="1" x14ac:dyDescent="0.3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57" customFormat="1" x14ac:dyDescent="0.3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57" customFormat="1" x14ac:dyDescent="0.3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57" customFormat="1" x14ac:dyDescent="0.3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57" customFormat="1" x14ac:dyDescent="0.3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57" customFormat="1" x14ac:dyDescent="0.3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57" customFormat="1" x14ac:dyDescent="0.3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57" customFormat="1" x14ac:dyDescent="0.3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57" customFormat="1" x14ac:dyDescent="0.3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57" customFormat="1" x14ac:dyDescent="0.3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57" customFormat="1" x14ac:dyDescent="0.3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57" customFormat="1" x14ac:dyDescent="0.3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57" customFormat="1" x14ac:dyDescent="0.3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57" customFormat="1" x14ac:dyDescent="0.3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57" customFormat="1" x14ac:dyDescent="0.3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57" customFormat="1" x14ac:dyDescent="0.3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57" customFormat="1" x14ac:dyDescent="0.3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57" customFormat="1" x14ac:dyDescent="0.3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57" customFormat="1" x14ac:dyDescent="0.3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57" customFormat="1" x14ac:dyDescent="0.3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57" customFormat="1" x14ac:dyDescent="0.3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57" customFormat="1" x14ac:dyDescent="0.3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57" customFormat="1" x14ac:dyDescent="0.3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57" customFormat="1" x14ac:dyDescent="0.3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57" customFormat="1" x14ac:dyDescent="0.3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57" customFormat="1" x14ac:dyDescent="0.3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57" customFormat="1" x14ac:dyDescent="0.3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57" customFormat="1" x14ac:dyDescent="0.3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57" customFormat="1" x14ac:dyDescent="0.3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57" customFormat="1" x14ac:dyDescent="0.3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57" customFormat="1" x14ac:dyDescent="0.3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57" customFormat="1" x14ac:dyDescent="0.3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57" customFormat="1" x14ac:dyDescent="0.3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57" customFormat="1" x14ac:dyDescent="0.3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57" customFormat="1" x14ac:dyDescent="0.3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57" customFormat="1" x14ac:dyDescent="0.3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57" customFormat="1" x14ac:dyDescent="0.3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57" customFormat="1" x14ac:dyDescent="0.3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57" customFormat="1" x14ac:dyDescent="0.3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57" customFormat="1" x14ac:dyDescent="0.3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57" customFormat="1" x14ac:dyDescent="0.3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57" customFormat="1" x14ac:dyDescent="0.3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57" customFormat="1" x14ac:dyDescent="0.3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57" customFormat="1" x14ac:dyDescent="0.3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57" customFormat="1" x14ac:dyDescent="0.3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57" customFormat="1" x14ac:dyDescent="0.3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57" customFormat="1" x14ac:dyDescent="0.3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57" customFormat="1" x14ac:dyDescent="0.3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57" customFormat="1" x14ac:dyDescent="0.3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57" customFormat="1" x14ac:dyDescent="0.3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57" customFormat="1" x14ac:dyDescent="0.3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57" customFormat="1" x14ac:dyDescent="0.3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57" customFormat="1" x14ac:dyDescent="0.3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57" customFormat="1" x14ac:dyDescent="0.3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57" customFormat="1" x14ac:dyDescent="0.3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57" customFormat="1" x14ac:dyDescent="0.3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57" customFormat="1" x14ac:dyDescent="0.3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57" customFormat="1" x14ac:dyDescent="0.3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57" customFormat="1" x14ac:dyDescent="0.3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57" customFormat="1" x14ac:dyDescent="0.3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57" customFormat="1" x14ac:dyDescent="0.3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57" customFormat="1" x14ac:dyDescent="0.3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57" customFormat="1" x14ac:dyDescent="0.3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57" customFormat="1" x14ac:dyDescent="0.3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57" customFormat="1" x14ac:dyDescent="0.3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57" customFormat="1" x14ac:dyDescent="0.3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57" customFormat="1" x14ac:dyDescent="0.3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57" customFormat="1" x14ac:dyDescent="0.3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57" customFormat="1" x14ac:dyDescent="0.3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57" customFormat="1" x14ac:dyDescent="0.3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57" customFormat="1" x14ac:dyDescent="0.3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57" customFormat="1" x14ac:dyDescent="0.3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57" customFormat="1" x14ac:dyDescent="0.3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57" customFormat="1" x14ac:dyDescent="0.3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57" customFormat="1" x14ac:dyDescent="0.3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57" customFormat="1" x14ac:dyDescent="0.3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57" customFormat="1" x14ac:dyDescent="0.3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57" customFormat="1" x14ac:dyDescent="0.3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57" customFormat="1" x14ac:dyDescent="0.3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57" customFormat="1" x14ac:dyDescent="0.3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57" customFormat="1" x14ac:dyDescent="0.3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57" customFormat="1" x14ac:dyDescent="0.3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57" customFormat="1" x14ac:dyDescent="0.3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57" customFormat="1" x14ac:dyDescent="0.3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57" customFormat="1" x14ac:dyDescent="0.3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57" customFormat="1" x14ac:dyDescent="0.3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57" customFormat="1" x14ac:dyDescent="0.3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57" customFormat="1" x14ac:dyDescent="0.3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57" customFormat="1" x14ac:dyDescent="0.3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57" customFormat="1" x14ac:dyDescent="0.3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57" customFormat="1" x14ac:dyDescent="0.3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57" customFormat="1" x14ac:dyDescent="0.3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57" customFormat="1" x14ac:dyDescent="0.3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57" customFormat="1" x14ac:dyDescent="0.3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57" customFormat="1" x14ac:dyDescent="0.3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57" customFormat="1" x14ac:dyDescent="0.3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57" customFormat="1" x14ac:dyDescent="0.3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57" customFormat="1" x14ac:dyDescent="0.3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57" customFormat="1" x14ac:dyDescent="0.3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57" customFormat="1" x14ac:dyDescent="0.3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57" customFormat="1" x14ac:dyDescent="0.3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57" customFormat="1" x14ac:dyDescent="0.3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57" customFormat="1" x14ac:dyDescent="0.3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57" customFormat="1" x14ac:dyDescent="0.3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57" customFormat="1" x14ac:dyDescent="0.3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57" customFormat="1" x14ac:dyDescent="0.3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57" customFormat="1" x14ac:dyDescent="0.3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57" customFormat="1" x14ac:dyDescent="0.3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57" customFormat="1" x14ac:dyDescent="0.3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57" customFormat="1" x14ac:dyDescent="0.3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57" customFormat="1" x14ac:dyDescent="0.3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57" customFormat="1" x14ac:dyDescent="0.3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57" customFormat="1" x14ac:dyDescent="0.3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57" customFormat="1" x14ac:dyDescent="0.3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57" customFormat="1" x14ac:dyDescent="0.3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57" customFormat="1" x14ac:dyDescent="0.3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57" customFormat="1" x14ac:dyDescent="0.3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57" customFormat="1" x14ac:dyDescent="0.3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57" customFormat="1" x14ac:dyDescent="0.3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57" customFormat="1" x14ac:dyDescent="0.3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57" customFormat="1" x14ac:dyDescent="0.3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57" customFormat="1" x14ac:dyDescent="0.3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57" customFormat="1" x14ac:dyDescent="0.3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57" customFormat="1" x14ac:dyDescent="0.3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57" customFormat="1" x14ac:dyDescent="0.3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57" customFormat="1" x14ac:dyDescent="0.3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57" customFormat="1" x14ac:dyDescent="0.3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57" customFormat="1" x14ac:dyDescent="0.3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57" customFormat="1" x14ac:dyDescent="0.3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57" customFormat="1" x14ac:dyDescent="0.3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57" customFormat="1" x14ac:dyDescent="0.3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57" customFormat="1" x14ac:dyDescent="0.3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57" customFormat="1" x14ac:dyDescent="0.3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57" customFormat="1" x14ac:dyDescent="0.3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57" customFormat="1" x14ac:dyDescent="0.3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57" customFormat="1" x14ac:dyDescent="0.3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57" customFormat="1" x14ac:dyDescent="0.3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57" customFormat="1" x14ac:dyDescent="0.3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57" customFormat="1" x14ac:dyDescent="0.3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57" customFormat="1" x14ac:dyDescent="0.3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57" customFormat="1" x14ac:dyDescent="0.3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57" customFormat="1" x14ac:dyDescent="0.3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57" customFormat="1" x14ac:dyDescent="0.3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57" customFormat="1" x14ac:dyDescent="0.3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57" customFormat="1" x14ac:dyDescent="0.3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57" customFormat="1" x14ac:dyDescent="0.3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57" customFormat="1" x14ac:dyDescent="0.3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57" customFormat="1" x14ac:dyDescent="0.3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57" customFormat="1" x14ac:dyDescent="0.3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57" customFormat="1" x14ac:dyDescent="0.3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57" customFormat="1" x14ac:dyDescent="0.3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57" customFormat="1" x14ac:dyDescent="0.3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57" customFormat="1" x14ac:dyDescent="0.3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57" customFormat="1" x14ac:dyDescent="0.3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57" customFormat="1" x14ac:dyDescent="0.3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57" customFormat="1" x14ac:dyDescent="0.3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57" customFormat="1" x14ac:dyDescent="0.3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57" customFormat="1" x14ac:dyDescent="0.3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57" customFormat="1" x14ac:dyDescent="0.3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57" customFormat="1" x14ac:dyDescent="0.3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57" customFormat="1" x14ac:dyDescent="0.3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57" customFormat="1" x14ac:dyDescent="0.3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57" customFormat="1" x14ac:dyDescent="0.3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57" customFormat="1" x14ac:dyDescent="0.3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57" customFormat="1" x14ac:dyDescent="0.3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57" customFormat="1" x14ac:dyDescent="0.3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57" customFormat="1" x14ac:dyDescent="0.3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57" customFormat="1" x14ac:dyDescent="0.3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57" customFormat="1" x14ac:dyDescent="0.3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57" customFormat="1" x14ac:dyDescent="0.3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57" customFormat="1" x14ac:dyDescent="0.3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57" customFormat="1" x14ac:dyDescent="0.3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57" customFormat="1" x14ac:dyDescent="0.3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57" customFormat="1" x14ac:dyDescent="0.3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57" customFormat="1" x14ac:dyDescent="0.3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57" customFormat="1" x14ac:dyDescent="0.3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57" customFormat="1" x14ac:dyDescent="0.3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57" customFormat="1" x14ac:dyDescent="0.3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57" customFormat="1" x14ac:dyDescent="0.3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57" customFormat="1" x14ac:dyDescent="0.3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57" customFormat="1" x14ac:dyDescent="0.3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57" customFormat="1" x14ac:dyDescent="0.3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57" customFormat="1" x14ac:dyDescent="0.3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57" customFormat="1" x14ac:dyDescent="0.3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57" customFormat="1" x14ac:dyDescent="0.3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57" customFormat="1" x14ac:dyDescent="0.3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57" customFormat="1" x14ac:dyDescent="0.3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57" customFormat="1" x14ac:dyDescent="0.3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57" customFormat="1" x14ac:dyDescent="0.3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57" customFormat="1" x14ac:dyDescent="0.3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57" customFormat="1" x14ac:dyDescent="0.3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57" customFormat="1" x14ac:dyDescent="0.3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57" customFormat="1" x14ac:dyDescent="0.3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57" customFormat="1" x14ac:dyDescent="0.3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57" customFormat="1" x14ac:dyDescent="0.3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57" customFormat="1" x14ac:dyDescent="0.3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57" customFormat="1" x14ac:dyDescent="0.3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57" customFormat="1" x14ac:dyDescent="0.3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57" customFormat="1" x14ac:dyDescent="0.3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57" customFormat="1" x14ac:dyDescent="0.3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57" customFormat="1" x14ac:dyDescent="0.3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57" customFormat="1" x14ac:dyDescent="0.3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57" customFormat="1" x14ac:dyDescent="0.3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57" customFormat="1" x14ac:dyDescent="0.3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57" customFormat="1" x14ac:dyDescent="0.3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57" customFormat="1" x14ac:dyDescent="0.3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57" customFormat="1" x14ac:dyDescent="0.3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57" customFormat="1" x14ac:dyDescent="0.3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57" customFormat="1" x14ac:dyDescent="0.3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57" customFormat="1" x14ac:dyDescent="0.3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57" customFormat="1" x14ac:dyDescent="0.3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57" customFormat="1" x14ac:dyDescent="0.3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57" customFormat="1" x14ac:dyDescent="0.3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57" customFormat="1" x14ac:dyDescent="0.3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57" customFormat="1" x14ac:dyDescent="0.3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57" customFormat="1" x14ac:dyDescent="0.3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57" customFormat="1" x14ac:dyDescent="0.3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57" customFormat="1" x14ac:dyDescent="0.3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57" customFormat="1" x14ac:dyDescent="0.3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57" customFormat="1" x14ac:dyDescent="0.3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57" customFormat="1" x14ac:dyDescent="0.3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57" customFormat="1" x14ac:dyDescent="0.3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57" customFormat="1" x14ac:dyDescent="0.3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57" customFormat="1" x14ac:dyDescent="0.3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57" customFormat="1" x14ac:dyDescent="0.3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57" customFormat="1" x14ac:dyDescent="0.3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57" customFormat="1" x14ac:dyDescent="0.3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57" customFormat="1" x14ac:dyDescent="0.3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57" customFormat="1" x14ac:dyDescent="0.3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57" customFormat="1" x14ac:dyDescent="0.3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57" customFormat="1" x14ac:dyDescent="0.3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57" customFormat="1" x14ac:dyDescent="0.3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57" customFormat="1" x14ac:dyDescent="0.3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57" customFormat="1" x14ac:dyDescent="0.3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57" customFormat="1" x14ac:dyDescent="0.3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57" customFormat="1" x14ac:dyDescent="0.3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57" customFormat="1" x14ac:dyDescent="0.3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57" customFormat="1" x14ac:dyDescent="0.3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57" customFormat="1" x14ac:dyDescent="0.3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57" customFormat="1" x14ac:dyDescent="0.3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57" customFormat="1" x14ac:dyDescent="0.3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57" customFormat="1" x14ac:dyDescent="0.3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57" customFormat="1" x14ac:dyDescent="0.3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57" customFormat="1" x14ac:dyDescent="0.3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57" customFormat="1" x14ac:dyDescent="0.3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57" customFormat="1" x14ac:dyDescent="0.3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57" customFormat="1" x14ac:dyDescent="0.3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57" customFormat="1" x14ac:dyDescent="0.3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57" customFormat="1" x14ac:dyDescent="0.3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57" customFormat="1" x14ac:dyDescent="0.3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57" customFormat="1" x14ac:dyDescent="0.3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57" customFormat="1" x14ac:dyDescent="0.3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57" customFormat="1" x14ac:dyDescent="0.3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57" customFormat="1" x14ac:dyDescent="0.3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57" customFormat="1" x14ac:dyDescent="0.3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57" customFormat="1" x14ac:dyDescent="0.3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57" customFormat="1" x14ac:dyDescent="0.3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57" customFormat="1" x14ac:dyDescent="0.3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57" customFormat="1" x14ac:dyDescent="0.3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57" customFormat="1" x14ac:dyDescent="0.3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57" customFormat="1" x14ac:dyDescent="0.3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57" customFormat="1" x14ac:dyDescent="0.3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57" customFormat="1" x14ac:dyDescent="0.3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57" customFormat="1" x14ac:dyDescent="0.3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57" customFormat="1" x14ac:dyDescent="0.3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57" customFormat="1" x14ac:dyDescent="0.3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57" customFormat="1" x14ac:dyDescent="0.3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57" customFormat="1" x14ac:dyDescent="0.3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57" customFormat="1" x14ac:dyDescent="0.3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57" customFormat="1" x14ac:dyDescent="0.3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57" customFormat="1" x14ac:dyDescent="0.3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57" customFormat="1" x14ac:dyDescent="0.3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57" customFormat="1" x14ac:dyDescent="0.3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57" customFormat="1" x14ac:dyDescent="0.3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57" customFormat="1" x14ac:dyDescent="0.3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57" customFormat="1" x14ac:dyDescent="0.3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57" customFormat="1" x14ac:dyDescent="0.3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57" customFormat="1" x14ac:dyDescent="0.3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57" customFormat="1" x14ac:dyDescent="0.3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57" customFormat="1" x14ac:dyDescent="0.3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57" customFormat="1" x14ac:dyDescent="0.3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57" customFormat="1" x14ac:dyDescent="0.3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57" customFormat="1" x14ac:dyDescent="0.3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57" customFormat="1" x14ac:dyDescent="0.3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57" customFormat="1" x14ac:dyDescent="0.3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57" customFormat="1" x14ac:dyDescent="0.3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57" customFormat="1" x14ac:dyDescent="0.3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57" customFormat="1" x14ac:dyDescent="0.3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57" customFormat="1" x14ac:dyDescent="0.3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57" customFormat="1" x14ac:dyDescent="0.3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57" customFormat="1" x14ac:dyDescent="0.3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57" customFormat="1" x14ac:dyDescent="0.3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57" customFormat="1" x14ac:dyDescent="0.3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57" customFormat="1" x14ac:dyDescent="0.3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57" customFormat="1" x14ac:dyDescent="0.3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57" customFormat="1" x14ac:dyDescent="0.3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57" customFormat="1" x14ac:dyDescent="0.3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57" customFormat="1" x14ac:dyDescent="0.3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57" customFormat="1" x14ac:dyDescent="0.3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57" customFormat="1" x14ac:dyDescent="0.3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57" customFormat="1" x14ac:dyDescent="0.3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57" customFormat="1" x14ac:dyDescent="0.3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57" customFormat="1" x14ac:dyDescent="0.3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57" customFormat="1" x14ac:dyDescent="0.3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57" customFormat="1" x14ac:dyDescent="0.3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57" customFormat="1" x14ac:dyDescent="0.3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57" customFormat="1" x14ac:dyDescent="0.3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57" customFormat="1" x14ac:dyDescent="0.3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57" customFormat="1" x14ac:dyDescent="0.3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57" customFormat="1" x14ac:dyDescent="0.3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57" customFormat="1" x14ac:dyDescent="0.3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57" customFormat="1" x14ac:dyDescent="0.3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57" customFormat="1" x14ac:dyDescent="0.3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57" customFormat="1" x14ac:dyDescent="0.3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57" customFormat="1" x14ac:dyDescent="0.3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57" customFormat="1" x14ac:dyDescent="0.3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57" customFormat="1" x14ac:dyDescent="0.3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57" customFormat="1" x14ac:dyDescent="0.3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57" customFormat="1" x14ac:dyDescent="0.3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57" customFormat="1" x14ac:dyDescent="0.3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57" customFormat="1" x14ac:dyDescent="0.3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57" customFormat="1" x14ac:dyDescent="0.3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57" customFormat="1" x14ac:dyDescent="0.3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57" customFormat="1" x14ac:dyDescent="0.3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57" customFormat="1" x14ac:dyDescent="0.3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57" customFormat="1" x14ac:dyDescent="0.3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57" customFormat="1" x14ac:dyDescent="0.3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57" customFormat="1" x14ac:dyDescent="0.3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57" customFormat="1" x14ac:dyDescent="0.3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57" customFormat="1" x14ac:dyDescent="0.3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57" customFormat="1" x14ac:dyDescent="0.3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57" customFormat="1" x14ac:dyDescent="0.3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57" customFormat="1" x14ac:dyDescent="0.3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57" customFormat="1" x14ac:dyDescent="0.3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57" customFormat="1" x14ac:dyDescent="0.3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57" customFormat="1" x14ac:dyDescent="0.3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57" customFormat="1" x14ac:dyDescent="0.3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57" customFormat="1" x14ac:dyDescent="0.3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57" customFormat="1" x14ac:dyDescent="0.3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57" customFormat="1" x14ac:dyDescent="0.3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57" customFormat="1" x14ac:dyDescent="0.3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57" customFormat="1" x14ac:dyDescent="0.3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57" customFormat="1" x14ac:dyDescent="0.3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57" customFormat="1" x14ac:dyDescent="0.3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57" customFormat="1" x14ac:dyDescent="0.3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57" customFormat="1" x14ac:dyDescent="0.3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57" customFormat="1" x14ac:dyDescent="0.3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57" customFormat="1" x14ac:dyDescent="0.3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57" customFormat="1" x14ac:dyDescent="0.3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57" customFormat="1" x14ac:dyDescent="0.3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57" customFormat="1" x14ac:dyDescent="0.3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57" customFormat="1" x14ac:dyDescent="0.3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57" customFormat="1" x14ac:dyDescent="0.3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57" customFormat="1" x14ac:dyDescent="0.3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57" customFormat="1" x14ac:dyDescent="0.3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57" customFormat="1" x14ac:dyDescent="0.3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57" customFormat="1" x14ac:dyDescent="0.3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57" customFormat="1" x14ac:dyDescent="0.3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57" customFormat="1" x14ac:dyDescent="0.3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57" customFormat="1" x14ac:dyDescent="0.3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57" customFormat="1" x14ac:dyDescent="0.3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57" customFormat="1" x14ac:dyDescent="0.3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57" customFormat="1" x14ac:dyDescent="0.3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57" customFormat="1" x14ac:dyDescent="0.3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57" customFormat="1" x14ac:dyDescent="0.3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57" customFormat="1" x14ac:dyDescent="0.3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57" customFormat="1" x14ac:dyDescent="0.3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57" customFormat="1" x14ac:dyDescent="0.3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57" customFormat="1" x14ac:dyDescent="0.3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57" customFormat="1" x14ac:dyDescent="0.3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57" customFormat="1" x14ac:dyDescent="0.3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57" customFormat="1" x14ac:dyDescent="0.3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57" customFormat="1" x14ac:dyDescent="0.3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57" customFormat="1" x14ac:dyDescent="0.3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57" customFormat="1" x14ac:dyDescent="0.3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57" customFormat="1" x14ac:dyDescent="0.3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57" customFormat="1" x14ac:dyDescent="0.3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57" customFormat="1" x14ac:dyDescent="0.3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57" customFormat="1" x14ac:dyDescent="0.3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57" customFormat="1" x14ac:dyDescent="0.3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</sheetData>
  <mergeCells count="1">
    <mergeCell ref="A1:R2"/>
  </mergeCells>
  <printOptions horizontalCentered="1" headings="1"/>
  <pageMargins left="0.2" right="0.2" top="0.5" bottom="0.5" header="0.3" footer="0.3"/>
  <pageSetup paperSize="9" scale="36" fitToWidth="2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Health Portfolio-MAR'20</vt:lpstr>
      <vt:lpstr>Miscellaneous portfolio-MAR'20</vt:lpstr>
      <vt:lpstr>Segmentwise Report MAR 2020</vt:lpstr>
      <vt:lpstr>'Miscellaneous portfolio-MAR''20'!Print_Area</vt:lpstr>
      <vt:lpstr>'Health Portfolio-MAR''20'!Print_Titles</vt:lpstr>
      <vt:lpstr>'Miscellaneous portfolio-MAR''20'!Print_Titles</vt:lpstr>
      <vt:lpstr>'Segmentwise Report MAR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Tejasvi</cp:lastModifiedBy>
  <cp:lastPrinted>2020-03-17T09:02:52Z</cp:lastPrinted>
  <dcterms:created xsi:type="dcterms:W3CDTF">2017-03-30T08:47:18Z</dcterms:created>
  <dcterms:modified xsi:type="dcterms:W3CDTF">2020-04-30T08:58:13Z</dcterms:modified>
</cp:coreProperties>
</file>