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9-20\February 2020\"/>
    </mc:Choice>
  </mc:AlternateContent>
  <xr:revisionPtr revIDLastSave="0" documentId="13_ncr:1_{8306F56E-0F8A-4409-837C-38D6165BAE89}" xr6:coauthVersionLast="45" xr6:coauthVersionMax="45" xr10:uidLastSave="{00000000-0000-0000-0000-000000000000}"/>
  <bookViews>
    <workbookView xWindow="-120" yWindow="-120" windowWidth="20730" windowHeight="11310" tabRatio="588" activeTab="2" xr2:uid="{00000000-000D-0000-FFFF-FFFF00000000}"/>
  </bookViews>
  <sheets>
    <sheet name="Health Portfolio-FEB'20" sheetId="9" r:id="rId1"/>
    <sheet name="Miscellaneous portfolio-FEB'20" sheetId="10" r:id="rId2"/>
    <sheet name="Segmentwise Report FEB 2020" sheetId="11" r:id="rId3"/>
  </sheets>
  <definedNames>
    <definedName name="_xlnm.Print_Area" localSheetId="1">'Miscellaneous portfolio-FEB''20'!$A$1:$H$70</definedName>
    <definedName name="_xlnm.Print_Titles" localSheetId="0">'Health Portfolio-FEB''20'!$3:$3</definedName>
    <definedName name="_xlnm.Print_Titles" localSheetId="1">'Miscellaneous portfolio-FEB''20'!$4:$4</definedName>
    <definedName name="_xlnm.Print_Titles" localSheetId="2">'Segmentwise Report FEB 2020'!$3:$3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0" i="11" l="1"/>
  <c r="O79" i="11"/>
  <c r="O78" i="11"/>
  <c r="O77" i="11"/>
  <c r="E59" i="10" l="1"/>
  <c r="E60" i="10"/>
  <c r="F5" i="9" l="1"/>
  <c r="F6" i="9"/>
  <c r="O13" i="11"/>
  <c r="O14" i="11"/>
  <c r="O41" i="11" l="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61" i="10" l="1"/>
  <c r="E62" i="10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I5" i="9" l="1"/>
  <c r="G5" i="9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<sst xmlns="http://schemas.openxmlformats.org/spreadsheetml/2006/main" count="269" uniqueCount="82">
  <si>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</si>
  <si>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</si>
  <si>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</si>
  <si>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</si>
  <si>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</si>
  <si>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</si>
  <si>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</si>
  <si>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</si>
  <si>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</si>
  <si>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</si>
  <si>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</si>
  <si>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</si>
  <si>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</si>
  <si>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</si>
  <si>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</si>
  <si>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</si>
  <si>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</si>
  <si>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</si>
  <si>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</si>
  <si>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</si>
  <si>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</si>
  <si>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</si>
  <si>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</si>
  <si>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</si>
  <si>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</si>
  <si>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</si>
  <si>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</si>
  <si>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</si>
  <si>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</si>
  <si>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</si>
  <si>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</si>
  <si>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</si>
  <si>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</si>
  <si>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</si>
  <si>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</si>
  <si>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</si>
  <si>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</si>
  <si>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</si>
  <si>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</si>
  <si>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</si>
  <si>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</si>
  <si>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</si>
  <si>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</si>
  <si>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</si>
  <si>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</si>
  <si>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</si>
  <si>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</si>
  <si>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</si>
  <si>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</si>
  <si>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</si>
  <si>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</si>
  <si>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</si>
  <si>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</si>
  <si>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</si>
  <si>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</si>
  <si>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</si>
  <si>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</si>
  <si>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</si>
  <si>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</si>
  <si>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</si>
  <si>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</si>
  <si>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</si>
  <si>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</si>
  <si>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</si>
  <si>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</si>
  <si>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</si>
  <si>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</si>
  <si>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</si>
  <si>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</si>
  <si>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</si>
  <si>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</si>
  <si>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 xml:space="preserve">DHFL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</si>
  <si>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</si>
  <si>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</si>
  <si>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</si>
  <si>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</si>
  <si>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</si>
  <si>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</si>
  <si>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</si>
  <si>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</si>
  <si>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GROSS DIRECT PREMIUM INCOME UNDERWRITTEN BY NON-LIFE INSURERS WITHIN INDIA  (SEGMENT WISE) : FOR THE PERIOD UPTO FEBRUARY 2020 (PROVISIONAL &amp; UNAUDITED ) IN FY 2019-20  (Rs. In Crs.)</t>
  </si>
  <si>
    <t>GROSS DIRECT PREMIUM INCOME UNDERWRITTEN BY NON-LIFE INSURERS WITHIN INDIA  (SEGMENT WISE) : FOR THE PERIOD UP TO FEBRUARY 2020 (PROVISIONAL &amp; UNAUDITED ) IN FY 2019-20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</si>
</sst>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zoomScale="70" zoomScaleNormal="70" workbookViewId="0">
      <pane ySplit="3" topLeftCell="A11" activePane="bottomLeft" state="frozen"/>
      <selection pane="bottomLeft" activeCell="J11" sqref="J11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80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82.03</v>
      </c>
      <c r="D5" s="15">
        <v>0</v>
      </c>
      <c r="E5" s="15">
        <v>0</v>
      </c>
      <c r="F5" s="14">
        <f>B5+C5+D5+E5</f>
        <v>82.03</v>
      </c>
      <c r="G5" s="16">
        <f>(F5-F6)/F6</f>
        <v>2.2642260246717076</v>
      </c>
      <c r="H5" s="17">
        <f>F5/$F$76</f>
        <v>1.7535938733880853E-3</v>
      </c>
      <c r="I5" s="18">
        <f>F5-F6</f>
        <v>56.900000000000006</v>
      </c>
    </row>
    <row r="6" spans="1:18" ht="24.95" customHeight="1" thickBot="1" x14ac:dyDescent="0.4">
      <c r="A6" s="19" t="s">
        <v>34</v>
      </c>
      <c r="B6" s="20">
        <v>0</v>
      </c>
      <c r="C6" s="21">
        <v>25.13</v>
      </c>
      <c r="D6" s="22">
        <v>0</v>
      </c>
      <c r="E6" s="21">
        <v>0</v>
      </c>
      <c r="F6" s="20">
        <f t="shared" ref="F6:F40" si="0">B6+C6+D6+E6</f>
        <v>25.13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597.86</v>
      </c>
      <c r="C7" s="26">
        <v>1101.28</v>
      </c>
      <c r="D7" s="26">
        <v>263.68</v>
      </c>
      <c r="E7" s="27">
        <v>108.57</v>
      </c>
      <c r="F7" s="28">
        <f>B7+C7+D7+E7</f>
        <v>2071.39</v>
      </c>
      <c r="G7" s="29">
        <f>(F7-F8)/F8</f>
        <v>-4.725568388274861E-2</v>
      </c>
      <c r="H7" s="29">
        <f>F7/$F$76</f>
        <v>4.4281077817839153E-2</v>
      </c>
      <c r="I7" s="30">
        <f>F7-F8</f>
        <v>-102.74000000000024</v>
      </c>
    </row>
    <row r="8" spans="1:18" ht="24.95" customHeight="1" thickBot="1" x14ac:dyDescent="0.4">
      <c r="A8" s="31" t="s">
        <v>16</v>
      </c>
      <c r="B8" s="32">
        <v>517.48</v>
      </c>
      <c r="C8" s="32">
        <v>1167.1199999999999</v>
      </c>
      <c r="D8" s="33">
        <v>367.28</v>
      </c>
      <c r="E8" s="34">
        <v>122.25</v>
      </c>
      <c r="F8" s="35">
        <f t="shared" si="0"/>
        <v>2174.13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16.55</v>
      </c>
      <c r="C9" s="26">
        <v>232.34</v>
      </c>
      <c r="D9" s="39">
        <v>0</v>
      </c>
      <c r="E9" s="26">
        <v>95.82</v>
      </c>
      <c r="F9" s="40">
        <f t="shared" si="0"/>
        <v>344.71000000000004</v>
      </c>
      <c r="G9" s="29">
        <f t="shared" ref="G9:G41" si="1">(F9-F10)/F10</f>
        <v>0.19782472722218386</v>
      </c>
      <c r="H9" s="29">
        <f>F9/$F$76</f>
        <v>7.369027722730793E-3</v>
      </c>
      <c r="I9" s="30">
        <f>F9-F10</f>
        <v>56.930000000000064</v>
      </c>
    </row>
    <row r="10" spans="1:18" ht="24.95" customHeight="1" thickBot="1" x14ac:dyDescent="0.4">
      <c r="A10" s="31" t="s">
        <v>16</v>
      </c>
      <c r="B10" s="32">
        <v>11.03</v>
      </c>
      <c r="C10" s="32">
        <v>202.34</v>
      </c>
      <c r="D10" s="41">
        <v>0</v>
      </c>
      <c r="E10" s="32">
        <v>74.41</v>
      </c>
      <c r="F10" s="21">
        <f t="shared" si="0"/>
        <v>287.77999999999997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216.99</v>
      </c>
      <c r="C11" s="43">
        <v>80.25</v>
      </c>
      <c r="D11" s="43">
        <v>-5.6</v>
      </c>
      <c r="E11" s="43">
        <v>1.7</v>
      </c>
      <c r="F11" s="44">
        <f t="shared" si="0"/>
        <v>293.33999999999997</v>
      </c>
      <c r="G11" s="29">
        <f t="shared" si="1"/>
        <v>0.19995091221467712</v>
      </c>
      <c r="H11" s="29">
        <f>F11/$F$76</f>
        <v>6.2708670830142737E-3</v>
      </c>
      <c r="I11" s="30">
        <f>F11-F12</f>
        <v>48.879999999999967</v>
      </c>
    </row>
    <row r="12" spans="1:18" ht="24.95" customHeight="1" thickBot="1" x14ac:dyDescent="0.4">
      <c r="A12" s="31" t="s">
        <v>16</v>
      </c>
      <c r="B12" s="45">
        <v>200.05</v>
      </c>
      <c r="C12" s="45">
        <v>42.13</v>
      </c>
      <c r="D12" s="45">
        <v>0</v>
      </c>
      <c r="E12" s="45">
        <v>2.2799999999999998</v>
      </c>
      <c r="F12" s="21">
        <f t="shared" si="0"/>
        <v>244.46</v>
      </c>
      <c r="G12" s="46"/>
      <c r="H12" s="46"/>
      <c r="I12" s="38"/>
    </row>
    <row r="13" spans="1:18" ht="24.95" customHeight="1" thickBot="1" x14ac:dyDescent="0.4">
      <c r="A13" s="13" t="s">
        <v>71</v>
      </c>
      <c r="B13" s="47">
        <v>0.05</v>
      </c>
      <c r="C13" s="47">
        <v>30.93</v>
      </c>
      <c r="D13" s="47">
        <v>0</v>
      </c>
      <c r="E13" s="47">
        <v>0</v>
      </c>
      <c r="F13" s="40">
        <f t="shared" si="0"/>
        <v>30.98</v>
      </c>
      <c r="G13" s="48">
        <f t="shared" si="1"/>
        <v>-0.69669081652633635</v>
      </c>
      <c r="H13" s="48">
        <f>F13/$F$76</f>
        <v>6.6227402410780063E-4</v>
      </c>
      <c r="I13" s="30">
        <f>F13-F14</f>
        <v>-71.16</v>
      </c>
    </row>
    <row r="14" spans="1:18" ht="24.95" customHeight="1" thickBot="1" x14ac:dyDescent="0.4">
      <c r="A14" s="31" t="s">
        <v>16</v>
      </c>
      <c r="B14" s="49">
        <v>0</v>
      </c>
      <c r="C14" s="50">
        <v>102.14</v>
      </c>
      <c r="D14" s="49">
        <v>0</v>
      </c>
      <c r="E14" s="45">
        <v>0</v>
      </c>
      <c r="F14" s="21">
        <f t="shared" si="0"/>
        <v>102.14</v>
      </c>
      <c r="G14" s="51"/>
      <c r="H14" s="51"/>
      <c r="I14" s="38"/>
    </row>
    <row r="15" spans="1:18" s="57" customFormat="1" ht="24.95" customHeight="1" thickBot="1" x14ac:dyDescent="0.4">
      <c r="A15" s="25" t="s">
        <v>72</v>
      </c>
      <c r="B15" s="52">
        <v>5.5</v>
      </c>
      <c r="C15" s="53">
        <v>55.46</v>
      </c>
      <c r="D15" s="53">
        <v>0</v>
      </c>
      <c r="E15" s="53">
        <v>0</v>
      </c>
      <c r="F15" s="54">
        <f>B15+C15+D15+E15</f>
        <v>60.96</v>
      </c>
      <c r="G15" s="55">
        <f t="shared" ref="G15" si="2">(F15-F16)/F16</f>
        <v>2.2475679302247503E-2</v>
      </c>
      <c r="H15" s="55">
        <f>F15/$F$76</f>
        <v>1.3031705781023732E-3</v>
      </c>
      <c r="I15" s="56">
        <f>F15-F16</f>
        <v>1.3399999999999963</v>
      </c>
    </row>
    <row r="16" spans="1:18" ht="24.95" customHeight="1" thickBot="1" x14ac:dyDescent="0.4">
      <c r="A16" s="31" t="s">
        <v>16</v>
      </c>
      <c r="B16" s="58">
        <v>1.1000000000000001</v>
      </c>
      <c r="C16" s="59">
        <v>58.52</v>
      </c>
      <c r="D16" s="60">
        <v>0</v>
      </c>
      <c r="E16" s="60">
        <v>0</v>
      </c>
      <c r="F16" s="21">
        <f>B16+C16+D16+E16</f>
        <v>59.620000000000005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74.709999999999994</v>
      </c>
      <c r="C17" s="63">
        <v>278.82</v>
      </c>
      <c r="D17" s="63">
        <v>0.04</v>
      </c>
      <c r="E17" s="64">
        <v>13.38</v>
      </c>
      <c r="F17" s="65">
        <f t="shared" si="0"/>
        <v>366.95</v>
      </c>
      <c r="G17" s="48">
        <f t="shared" si="1"/>
        <v>0.33781763826606864</v>
      </c>
      <c r="H17" s="29">
        <f>F17/$F$76</f>
        <v>7.8444626580489799E-3</v>
      </c>
      <c r="I17" s="30">
        <f>F17-F18</f>
        <v>92.659999999999968</v>
      </c>
    </row>
    <row r="18" spans="1:9" ht="24.95" customHeight="1" thickBot="1" x14ac:dyDescent="0.4">
      <c r="A18" s="31" t="s">
        <v>16</v>
      </c>
      <c r="B18" s="66">
        <v>47.76</v>
      </c>
      <c r="C18" s="67">
        <v>208.63</v>
      </c>
      <c r="D18" s="67">
        <v>4.54</v>
      </c>
      <c r="E18" s="68">
        <v>13.36</v>
      </c>
      <c r="F18" s="69">
        <f t="shared" si="0"/>
        <v>274.29000000000002</v>
      </c>
      <c r="G18" s="37"/>
      <c r="H18" s="46"/>
      <c r="I18" s="38"/>
    </row>
    <row r="19" spans="1:9" ht="24.95" customHeight="1" thickBot="1" x14ac:dyDescent="0.4">
      <c r="A19" s="25" t="s">
        <v>73</v>
      </c>
      <c r="B19" s="43">
        <v>2.11</v>
      </c>
      <c r="C19" s="43">
        <v>22.11</v>
      </c>
      <c r="D19" s="43">
        <v>0</v>
      </c>
      <c r="E19" s="43">
        <v>8.26</v>
      </c>
      <c r="F19" s="40">
        <f t="shared" si="0"/>
        <v>32.479999999999997</v>
      </c>
      <c r="G19" s="29">
        <f t="shared" si="1"/>
        <v>1.293785310734463</v>
      </c>
      <c r="H19" s="29">
        <f>F19/$F$76</f>
        <v>6.9434022927764233E-4</v>
      </c>
      <c r="I19" s="30">
        <f>F19-F20</f>
        <v>18.319999999999997</v>
      </c>
    </row>
    <row r="20" spans="1:9" ht="24.95" customHeight="1" thickBot="1" x14ac:dyDescent="0.4">
      <c r="A20" s="31" t="s">
        <v>16</v>
      </c>
      <c r="B20" s="45">
        <v>6.38</v>
      </c>
      <c r="C20" s="45">
        <v>4.24</v>
      </c>
      <c r="D20" s="45">
        <v>0</v>
      </c>
      <c r="E20" s="45">
        <v>3.54</v>
      </c>
      <c r="F20" s="21">
        <f t="shared" si="0"/>
        <v>14.16</v>
      </c>
      <c r="G20" s="37"/>
      <c r="H20" s="37"/>
      <c r="I20" s="38"/>
    </row>
    <row r="21" spans="1:9" ht="24.95" customHeight="1" thickBot="1" x14ac:dyDescent="0.4">
      <c r="A21" s="25" t="s">
        <v>74</v>
      </c>
      <c r="B21" s="70">
        <v>563.28</v>
      </c>
      <c r="C21" s="70">
        <v>589.52</v>
      </c>
      <c r="D21" s="71">
        <v>16.78</v>
      </c>
      <c r="E21" s="72">
        <v>27.53</v>
      </c>
      <c r="F21" s="40">
        <f>B21+C21+D21+E21</f>
        <v>1197.1099999999999</v>
      </c>
      <c r="G21" s="29">
        <f t="shared" si="1"/>
        <v>2.8171191521158215E-2</v>
      </c>
      <c r="H21" s="29">
        <f>F21/$F$76</f>
        <v>2.5591183247246258E-2</v>
      </c>
      <c r="I21" s="30">
        <f>F21-F22</f>
        <v>32.799999999999727</v>
      </c>
    </row>
    <row r="22" spans="1:9" ht="24.95" customHeight="1" thickBot="1" x14ac:dyDescent="0.4">
      <c r="A22" s="31" t="s">
        <v>16</v>
      </c>
      <c r="B22" s="73">
        <v>479.07</v>
      </c>
      <c r="C22" s="73">
        <v>561.85</v>
      </c>
      <c r="D22" s="74">
        <v>100.65</v>
      </c>
      <c r="E22" s="73">
        <v>22.74</v>
      </c>
      <c r="F22" s="21">
        <f>B22+C22+D22+E22</f>
        <v>1164.3100000000002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521.48</v>
      </c>
      <c r="C23" s="26">
        <v>2032.21</v>
      </c>
      <c r="D23" s="26">
        <v>1.73</v>
      </c>
      <c r="E23" s="76">
        <v>128.91999999999999</v>
      </c>
      <c r="F23" s="65">
        <f t="shared" si="0"/>
        <v>2684.34</v>
      </c>
      <c r="G23" s="29">
        <f t="shared" si="1"/>
        <v>0.18688927601849983</v>
      </c>
      <c r="H23" s="29">
        <f>F23/$F$76</f>
        <v>5.7384398123742207E-2</v>
      </c>
      <c r="I23" s="30">
        <f>F23-F24</f>
        <v>422.68000000000029</v>
      </c>
    </row>
    <row r="24" spans="1:9" ht="24.95" customHeight="1" thickBot="1" x14ac:dyDescent="0.4">
      <c r="A24" s="31" t="s">
        <v>16</v>
      </c>
      <c r="B24" s="77">
        <v>877.2</v>
      </c>
      <c r="C24" s="77">
        <v>1203.8699999999999</v>
      </c>
      <c r="D24" s="77">
        <v>15.86</v>
      </c>
      <c r="E24" s="77">
        <v>164.73</v>
      </c>
      <c r="F24" s="21">
        <f t="shared" si="0"/>
        <v>2261.66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139.09</v>
      </c>
      <c r="C25" s="26">
        <v>841.76</v>
      </c>
      <c r="D25" s="26">
        <v>199.03</v>
      </c>
      <c r="E25" s="26">
        <v>3.56</v>
      </c>
      <c r="F25" s="40">
        <f t="shared" si="0"/>
        <v>1183.44</v>
      </c>
      <c r="G25" s="29">
        <f t="shared" si="1"/>
        <v>0.66470670980447333</v>
      </c>
      <c r="H25" s="29">
        <f>F25/$F$76</f>
        <v>2.5298953230798435E-2</v>
      </c>
      <c r="I25" s="30">
        <f>F25-F26</f>
        <v>472.54000000000008</v>
      </c>
    </row>
    <row r="26" spans="1:9" ht="24.95" customHeight="1" thickBot="1" x14ac:dyDescent="0.4">
      <c r="A26" s="31" t="s">
        <v>16</v>
      </c>
      <c r="B26" s="32">
        <v>121.74</v>
      </c>
      <c r="C26" s="32">
        <v>513.84</v>
      </c>
      <c r="D26" s="32">
        <v>71.8</v>
      </c>
      <c r="E26" s="32">
        <v>3.52</v>
      </c>
      <c r="F26" s="21">
        <f t="shared" si="0"/>
        <v>710.9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34.11</v>
      </c>
      <c r="C27" s="78">
        <v>62.91</v>
      </c>
      <c r="D27" s="78">
        <v>0</v>
      </c>
      <c r="E27" s="78">
        <v>0</v>
      </c>
      <c r="F27" s="40">
        <f t="shared" si="0"/>
        <v>97.02</v>
      </c>
      <c r="G27" s="29">
        <f t="shared" si="1"/>
        <v>0.96237864077669899</v>
      </c>
      <c r="H27" s="29">
        <f>F27/$F$76</f>
        <v>2.0740421503853716E-3</v>
      </c>
      <c r="I27" s="30">
        <f>F27-F28</f>
        <v>47.58</v>
      </c>
    </row>
    <row r="28" spans="1:9" ht="24.95" customHeight="1" thickBot="1" x14ac:dyDescent="0.4">
      <c r="A28" s="79" t="s">
        <v>16</v>
      </c>
      <c r="B28" s="80">
        <v>30.75</v>
      </c>
      <c r="C28" s="41">
        <v>18.690000000000001</v>
      </c>
      <c r="D28" s="41">
        <v>0</v>
      </c>
      <c r="E28" s="81">
        <v>0</v>
      </c>
      <c r="F28" s="82">
        <f t="shared" si="0"/>
        <v>49.44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23.61</v>
      </c>
      <c r="C29" s="43">
        <v>206.05</v>
      </c>
      <c r="D29" s="43">
        <v>0</v>
      </c>
      <c r="E29" s="43">
        <v>9.3000000000000007</v>
      </c>
      <c r="F29" s="40">
        <f t="shared" si="0"/>
        <v>238.96000000000004</v>
      </c>
      <c r="G29" s="29">
        <f t="shared" si="1"/>
        <v>0.29897803870406625</v>
      </c>
      <c r="H29" s="29">
        <f>F29/$F$76</f>
        <v>5.1083602582569412E-3</v>
      </c>
      <c r="I29" s="30">
        <f>F29-F30</f>
        <v>55.000000000000028</v>
      </c>
    </row>
    <row r="30" spans="1:9" ht="24.95" customHeight="1" thickBot="1" x14ac:dyDescent="0.4">
      <c r="A30" s="31" t="s">
        <v>16</v>
      </c>
      <c r="B30" s="45">
        <v>16.93</v>
      </c>
      <c r="C30" s="45">
        <v>165.77</v>
      </c>
      <c r="D30" s="45">
        <v>0</v>
      </c>
      <c r="E30" s="45">
        <v>1.26</v>
      </c>
      <c r="F30" s="21">
        <f t="shared" si="0"/>
        <v>183.96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8.2200000000000006</v>
      </c>
      <c r="C31" s="83">
        <v>35.619999999999997</v>
      </c>
      <c r="D31" s="83">
        <v>0</v>
      </c>
      <c r="E31" s="83">
        <v>0</v>
      </c>
      <c r="F31" s="40">
        <f t="shared" si="0"/>
        <v>43.839999999999996</v>
      </c>
      <c r="G31" s="29">
        <f t="shared" si="1"/>
        <v>-0.15005816207832498</v>
      </c>
      <c r="H31" s="29">
        <f>F31/$F$76</f>
        <v>9.3718828976391136E-4</v>
      </c>
      <c r="I31" s="30">
        <f>F31-F32</f>
        <v>-7.740000000000002</v>
      </c>
    </row>
    <row r="32" spans="1:9" ht="24.95" customHeight="1" thickBot="1" x14ac:dyDescent="0.4">
      <c r="A32" s="31" t="s">
        <v>16</v>
      </c>
      <c r="B32" s="84">
        <v>2.25</v>
      </c>
      <c r="C32" s="85">
        <v>49.33</v>
      </c>
      <c r="D32" s="85">
        <v>0</v>
      </c>
      <c r="E32" s="86">
        <v>0</v>
      </c>
      <c r="F32" s="82">
        <f t="shared" si="0"/>
        <v>51.58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1547.1</v>
      </c>
      <c r="C33" s="88">
        <v>1836.15</v>
      </c>
      <c r="D33" s="89">
        <v>1432.78</v>
      </c>
      <c r="E33" s="90">
        <v>3.77</v>
      </c>
      <c r="F33" s="40">
        <f t="shared" si="0"/>
        <v>4819.8</v>
      </c>
      <c r="G33" s="29">
        <f t="shared" si="1"/>
        <v>3.7506780667992817E-2</v>
      </c>
      <c r="H33" s="48">
        <f>F33/$F$76</f>
        <v>0.10303513045173587</v>
      </c>
      <c r="I33" s="30">
        <f>F33-F34</f>
        <v>174.24000000000069</v>
      </c>
    </row>
    <row r="34" spans="1:35" ht="24.95" customHeight="1" thickBot="1" x14ac:dyDescent="0.4">
      <c r="A34" s="31" t="s">
        <v>16</v>
      </c>
      <c r="B34" s="91">
        <v>1428.33</v>
      </c>
      <c r="C34" s="92">
        <v>3189.87</v>
      </c>
      <c r="D34" s="93">
        <v>23.2</v>
      </c>
      <c r="E34" s="93">
        <v>4.16</v>
      </c>
      <c r="F34" s="94">
        <f t="shared" si="0"/>
        <v>4645.5599999999995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2083.11</v>
      </c>
      <c r="C35" s="95">
        <v>5986.8</v>
      </c>
      <c r="D35" s="95">
        <v>662.87</v>
      </c>
      <c r="E35" s="96">
        <v>11.09</v>
      </c>
      <c r="F35" s="40">
        <f t="shared" si="0"/>
        <v>8743.8700000000008</v>
      </c>
      <c r="G35" s="97">
        <f t="shared" si="1"/>
        <v>0.18472115146202236</v>
      </c>
      <c r="H35" s="98">
        <f>F35/$F$76</f>
        <v>0.18692181959895013</v>
      </c>
      <c r="I35" s="99">
        <f>F35-F36</f>
        <v>1363.3400000000001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2048.38</v>
      </c>
      <c r="C36" s="50">
        <v>4365.55</v>
      </c>
      <c r="D36" s="50">
        <v>954.77</v>
      </c>
      <c r="E36" s="50">
        <v>11.83</v>
      </c>
      <c r="F36" s="21">
        <f t="shared" si="0"/>
        <v>7380.5300000000007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1383</v>
      </c>
      <c r="C37" s="100">
        <v>2565.88</v>
      </c>
      <c r="D37" s="100">
        <v>143.97</v>
      </c>
      <c r="E37" s="100">
        <v>5.58</v>
      </c>
      <c r="F37" s="40">
        <f t="shared" si="0"/>
        <v>4098.43</v>
      </c>
      <c r="G37" s="97">
        <f t="shared" si="1"/>
        <v>0.12299598580646931</v>
      </c>
      <c r="H37" s="101">
        <f>F37/$F$76</f>
        <v>8.7614064836156663E-2</v>
      </c>
      <c r="I37" s="56">
        <f>F37-F38</f>
        <v>448.88000000000011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1349.04</v>
      </c>
      <c r="C38" s="50">
        <v>2220.34</v>
      </c>
      <c r="D38" s="50">
        <v>74.540000000000006</v>
      </c>
      <c r="E38" s="50">
        <v>5.63</v>
      </c>
      <c r="F38" s="21">
        <f t="shared" si="0"/>
        <v>3649.55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0.53</v>
      </c>
      <c r="C39" s="103">
        <v>0</v>
      </c>
      <c r="D39" s="103">
        <v>0</v>
      </c>
      <c r="E39" s="104">
        <v>0</v>
      </c>
      <c r="F39" s="65">
        <f t="shared" si="0"/>
        <v>0.53</v>
      </c>
      <c r="G39" s="29">
        <f t="shared" si="1"/>
        <v>5.625</v>
      </c>
      <c r="H39" s="29">
        <f>F39/$F$76</f>
        <v>1.1330059160010791E-5</v>
      </c>
      <c r="I39" s="30">
        <f>F39-F40</f>
        <v>0.45</v>
      </c>
    </row>
    <row r="40" spans="1:35" ht="24.95" customHeight="1" thickBot="1" x14ac:dyDescent="0.4">
      <c r="A40" s="31" t="s">
        <v>16</v>
      </c>
      <c r="B40" s="105">
        <v>0.08</v>
      </c>
      <c r="C40" s="106">
        <v>0</v>
      </c>
      <c r="D40" s="106">
        <v>0</v>
      </c>
      <c r="E40" s="107">
        <v>0</v>
      </c>
      <c r="F40" s="21">
        <f t="shared" si="0"/>
        <v>0.08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86.19</v>
      </c>
      <c r="C41" s="109">
        <v>561.35</v>
      </c>
      <c r="D41" s="109">
        <v>657.34</v>
      </c>
      <c r="E41" s="110">
        <v>54.85</v>
      </c>
      <c r="F41" s="40">
        <f>B41+C41+D41+E41</f>
        <v>1359.73</v>
      </c>
      <c r="G41" s="29">
        <f t="shared" si="1"/>
        <v>0.41081563411116534</v>
      </c>
      <c r="H41" s="29">
        <f>F41/$F$76</f>
        <v>2.9067587437059384E-2</v>
      </c>
      <c r="I41" s="30">
        <f>F41-F42</f>
        <v>395.94000000000005</v>
      </c>
    </row>
    <row r="42" spans="1:35" ht="24.95" customHeight="1" thickBot="1" x14ac:dyDescent="0.4">
      <c r="A42" s="31" t="s">
        <v>16</v>
      </c>
      <c r="B42" s="105">
        <v>73.34</v>
      </c>
      <c r="C42" s="106">
        <v>531.41</v>
      </c>
      <c r="D42" s="106">
        <v>310.07</v>
      </c>
      <c r="E42" s="111">
        <v>48.97</v>
      </c>
      <c r="F42" s="20">
        <f>B42+C42+D42+E42</f>
        <v>963.79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198.3</v>
      </c>
      <c r="C43" s="109">
        <v>163.72</v>
      </c>
      <c r="D43" s="109">
        <v>0</v>
      </c>
      <c r="E43" s="110">
        <v>3.28</v>
      </c>
      <c r="F43" s="28">
        <f>B43+C43+D43+E43</f>
        <v>365.29999999999995</v>
      </c>
      <c r="G43" s="97">
        <f t="shared" ref="G43" si="3">(F43-F44)/F44</f>
        <v>0.12984040578992936</v>
      </c>
      <c r="H43" s="112">
        <f>F43/$F$76</f>
        <v>7.8091898323621534E-3</v>
      </c>
      <c r="I43" s="56">
        <f>F43-F44</f>
        <v>41.979999999999961</v>
      </c>
    </row>
    <row r="44" spans="1:35" ht="24.95" customHeight="1" thickBot="1" x14ac:dyDescent="0.4">
      <c r="A44" s="79" t="s">
        <v>16</v>
      </c>
      <c r="B44" s="113">
        <v>179.14</v>
      </c>
      <c r="C44" s="114">
        <v>141.97999999999999</v>
      </c>
      <c r="D44" s="114">
        <v>0</v>
      </c>
      <c r="E44" s="115">
        <v>2.2000000000000002</v>
      </c>
      <c r="F44" s="116">
        <f>B44+C44+D44+E44</f>
        <v>323.32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261.94</v>
      </c>
      <c r="C45" s="109">
        <v>409</v>
      </c>
      <c r="D45" s="109">
        <v>0</v>
      </c>
      <c r="E45" s="110">
        <v>1.1499999999999999</v>
      </c>
      <c r="F45" s="40">
        <f t="shared" ref="F45:F54" si="4">B45+C45+D45+E45</f>
        <v>672.09</v>
      </c>
      <c r="G45" s="97">
        <f t="shared" ref="G45" si="5">(F45-F46)/F46</f>
        <v>0.51467141440548114</v>
      </c>
      <c r="H45" s="97">
        <f>F45/$F$76</f>
        <v>1.4367583888399345E-2</v>
      </c>
      <c r="I45" s="56">
        <f>F45-F46</f>
        <v>228.37000000000006</v>
      </c>
      <c r="J45" s="120"/>
    </row>
    <row r="46" spans="1:35" ht="24.95" customHeight="1" thickBot="1" x14ac:dyDescent="0.4">
      <c r="A46" s="31" t="s">
        <v>16</v>
      </c>
      <c r="B46" s="121">
        <v>141.34</v>
      </c>
      <c r="C46" s="114">
        <v>301.58999999999997</v>
      </c>
      <c r="D46" s="114">
        <v>0</v>
      </c>
      <c r="E46" s="111">
        <v>0.79</v>
      </c>
      <c r="F46" s="21">
        <f t="shared" si="4"/>
        <v>443.71999999999997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0.91</v>
      </c>
      <c r="C47" s="109">
        <v>0.05</v>
      </c>
      <c r="D47" s="109">
        <v>0</v>
      </c>
      <c r="E47" s="119">
        <v>0.65</v>
      </c>
      <c r="F47" s="123">
        <f t="shared" si="4"/>
        <v>1.61</v>
      </c>
      <c r="G47" s="97">
        <f t="shared" ref="G47" si="6">(F47-F48)/F48</f>
        <v>1.2676056338028172</v>
      </c>
      <c r="H47" s="97">
        <f>F47/$F$76</f>
        <v>3.4417726882296933E-5</v>
      </c>
      <c r="I47" s="56">
        <f>F47-F48</f>
        <v>0.90000000000000013</v>
      </c>
    </row>
    <row r="48" spans="1:35" ht="24.95" customHeight="1" thickBot="1" x14ac:dyDescent="0.4">
      <c r="A48" s="31" t="s">
        <v>16</v>
      </c>
      <c r="B48" s="121">
        <v>0.09</v>
      </c>
      <c r="C48" s="106">
        <v>0</v>
      </c>
      <c r="D48" s="106">
        <v>0</v>
      </c>
      <c r="E48" s="111">
        <v>0.62</v>
      </c>
      <c r="F48" s="20">
        <f t="shared" si="4"/>
        <v>0.71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151.58000000000001</v>
      </c>
      <c r="C49" s="109">
        <v>610.09</v>
      </c>
      <c r="D49" s="109">
        <v>0</v>
      </c>
      <c r="E49" s="125">
        <v>181.23</v>
      </c>
      <c r="F49" s="28">
        <f t="shared" si="4"/>
        <v>942.90000000000009</v>
      </c>
      <c r="G49" s="126">
        <f t="shared" ref="G49" si="7">(F49-F50)/F50</f>
        <v>0.28236862147753256</v>
      </c>
      <c r="H49" s="101">
        <f>F49/$F$76</f>
        <v>2.0156816569762596E-2</v>
      </c>
      <c r="I49" s="56">
        <f>F49-F50</f>
        <v>207.62000000000012</v>
      </c>
    </row>
    <row r="50" spans="1:9" ht="24.95" customHeight="1" thickBot="1" x14ac:dyDescent="0.4">
      <c r="A50" s="31" t="s">
        <v>16</v>
      </c>
      <c r="B50" s="127">
        <v>404.26</v>
      </c>
      <c r="C50" s="127">
        <v>174.21</v>
      </c>
      <c r="D50" s="127">
        <v>0</v>
      </c>
      <c r="E50" s="127">
        <v>156.81</v>
      </c>
      <c r="F50" s="20">
        <f t="shared" si="4"/>
        <v>735.28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1067.3499999999999</v>
      </c>
      <c r="C51" s="103">
        <v>2920.8</v>
      </c>
      <c r="D51" s="103">
        <v>863.33</v>
      </c>
      <c r="E51" s="125">
        <v>6.99</v>
      </c>
      <c r="F51" s="28">
        <f t="shared" si="4"/>
        <v>4858.47</v>
      </c>
      <c r="G51" s="97">
        <f t="shared" ref="G51" si="8">(F51-F52)/F52</f>
        <v>-3.8265720201592211E-2</v>
      </c>
      <c r="H51" s="101">
        <f>F51/$F$76</f>
        <v>0.10386179722101439</v>
      </c>
      <c r="I51" s="56">
        <f>F51-F52</f>
        <v>-193.30999999999949</v>
      </c>
    </row>
    <row r="52" spans="1:9" ht="24.95" customHeight="1" thickBot="1" x14ac:dyDescent="0.4">
      <c r="A52" s="31" t="s">
        <v>16</v>
      </c>
      <c r="B52" s="129">
        <v>923.1</v>
      </c>
      <c r="C52" s="130">
        <v>2822.27</v>
      </c>
      <c r="D52" s="130">
        <v>1298.96</v>
      </c>
      <c r="E52" s="131">
        <v>7.45</v>
      </c>
      <c r="F52" s="20">
        <f t="shared" si="4"/>
        <v>5051.78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90.34</v>
      </c>
      <c r="C53" s="83">
        <v>55.78</v>
      </c>
      <c r="D53" s="103">
        <v>0</v>
      </c>
      <c r="E53" s="125">
        <v>0.32</v>
      </c>
      <c r="F53" s="28">
        <f t="shared" si="4"/>
        <v>146.44</v>
      </c>
      <c r="G53" s="97">
        <f t="shared" ref="G53" si="9">(F53-F54)/F54</f>
        <v>0.23839323467230428</v>
      </c>
      <c r="H53" s="101">
        <f>F53/$F$76</f>
        <v>3.1305167233810949E-3</v>
      </c>
      <c r="I53" s="56">
        <f>F53-F54</f>
        <v>28.189999999999984</v>
      </c>
    </row>
    <row r="54" spans="1:9" ht="24.95" customHeight="1" thickBot="1" x14ac:dyDescent="0.4">
      <c r="A54" s="31" t="s">
        <v>16</v>
      </c>
      <c r="B54" s="127">
        <v>79.540000000000006</v>
      </c>
      <c r="C54" s="114">
        <v>38.54</v>
      </c>
      <c r="D54" s="127">
        <v>0</v>
      </c>
      <c r="E54" s="127">
        <v>0.17</v>
      </c>
      <c r="F54" s="20">
        <f t="shared" si="4"/>
        <v>118.25000000000001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9073.91</v>
      </c>
      <c r="C55" s="133">
        <f t="shared" ref="C55:F55" si="10">SUM(C5,C7,C9,C11,C13,C15,C17,C19,C21,C23,C25,C27,C29,C31,C33,C35,C37,C39,C41,C43,C45,C47,C49,C51,C53)</f>
        <v>20760.91</v>
      </c>
      <c r="D55" s="133">
        <f t="shared" si="10"/>
        <v>4235.95</v>
      </c>
      <c r="E55" s="133">
        <f t="shared" si="10"/>
        <v>665.94999999999993</v>
      </c>
      <c r="F55" s="133">
        <f t="shared" si="10"/>
        <v>34736.720000000001</v>
      </c>
      <c r="G55" s="134">
        <f>(F55-F56)/F56</f>
        <v>0.12357918018846473</v>
      </c>
      <c r="H55" s="135">
        <f>F55/$F$76</f>
        <v>0.74258319363156611</v>
      </c>
      <c r="I55" s="30">
        <f>F55-F56</f>
        <v>3820.59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8938.380000000001</v>
      </c>
      <c r="C56" s="137">
        <f t="shared" ref="C56:F56" si="11">SUM(C6,C8,C10,C12,C14,C16,C18,C20,C22,C24,C26,C28,C30,C32,C34,C36,C38,C40,C42,C44,C46,C48,C50,C52,C54)</f>
        <v>18109.36</v>
      </c>
      <c r="D56" s="137">
        <f t="shared" si="11"/>
        <v>3221.67</v>
      </c>
      <c r="E56" s="137">
        <f t="shared" si="11"/>
        <v>646.71999999999991</v>
      </c>
      <c r="F56" s="137">
        <f t="shared" si="11"/>
        <v>30916.13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1.5162702861144729E-2</v>
      </c>
      <c r="C57" s="141">
        <f t="shared" ref="C57:F57" si="12">(C55-C56)/C56</f>
        <v>0.14641875803451912</v>
      </c>
      <c r="D57" s="141">
        <f t="shared" si="12"/>
        <v>0.31483050715933031</v>
      </c>
      <c r="E57" s="141">
        <f t="shared" si="12"/>
        <v>2.9734661058881773E-2</v>
      </c>
      <c r="F57" s="141">
        <f t="shared" si="12"/>
        <v>0.12357918018846473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296.76</v>
      </c>
      <c r="C59" s="14">
        <v>364.38</v>
      </c>
      <c r="D59" s="14">
        <v>0</v>
      </c>
      <c r="E59" s="14">
        <v>0</v>
      </c>
      <c r="F59" s="15">
        <f t="shared" ref="F59:F68" si="13">B59+C59+D59+E59</f>
        <v>661.14</v>
      </c>
      <c r="G59" s="16">
        <f t="shared" ref="G59" si="14">(F59-F60)/F60</f>
        <v>0.86006076975016876</v>
      </c>
      <c r="H59" s="16">
        <f>F59/$F$76</f>
        <v>1.4133500590659499E-2</v>
      </c>
      <c r="I59" s="30">
        <f>F59-F60</f>
        <v>305.7</v>
      </c>
    </row>
    <row r="60" spans="1:9" ht="24.95" customHeight="1" thickBot="1" x14ac:dyDescent="0.4">
      <c r="A60" s="79" t="s">
        <v>16</v>
      </c>
      <c r="B60" s="145">
        <v>163.55000000000001</v>
      </c>
      <c r="C60" s="145">
        <v>191.89</v>
      </c>
      <c r="D60" s="145">
        <v>0</v>
      </c>
      <c r="E60" s="145">
        <v>0</v>
      </c>
      <c r="F60" s="146">
        <f t="shared" si="13"/>
        <v>355.44</v>
      </c>
      <c r="G60" s="37"/>
      <c r="H60" s="37"/>
      <c r="I60" s="38"/>
    </row>
    <row r="61" spans="1:9" ht="24.95" customHeight="1" thickBot="1" x14ac:dyDescent="0.4">
      <c r="A61" s="144" t="s">
        <v>78</v>
      </c>
      <c r="B61" s="123">
        <v>1453.05</v>
      </c>
      <c r="C61" s="123">
        <v>594.35</v>
      </c>
      <c r="D61" s="123">
        <v>2.59</v>
      </c>
      <c r="E61" s="123">
        <v>24.66</v>
      </c>
      <c r="F61" s="15">
        <f t="shared" si="13"/>
        <v>2074.65</v>
      </c>
      <c r="G61" s="29">
        <f t="shared" ref="G61:G73" si="15">(F61-F62)/F62</f>
        <v>0.22846129250008892</v>
      </c>
      <c r="H61" s="29">
        <f>F61/$F$76</f>
        <v>4.4350768370408279E-2</v>
      </c>
      <c r="I61" s="30">
        <f>F61-F62</f>
        <v>385.83000000000015</v>
      </c>
    </row>
    <row r="62" spans="1:9" ht="24.95" customHeight="1" thickBot="1" x14ac:dyDescent="0.4">
      <c r="A62" s="79" t="s">
        <v>16</v>
      </c>
      <c r="B62" s="145">
        <v>1139.71</v>
      </c>
      <c r="C62" s="145">
        <v>513.38</v>
      </c>
      <c r="D62" s="145">
        <v>10.36</v>
      </c>
      <c r="E62" s="145">
        <v>25.37</v>
      </c>
      <c r="F62" s="146">
        <f t="shared" si="13"/>
        <v>1688.82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273.01</v>
      </c>
      <c r="C63" s="123">
        <v>232.48</v>
      </c>
      <c r="D63" s="123">
        <v>0</v>
      </c>
      <c r="E63" s="123">
        <v>0.78</v>
      </c>
      <c r="F63" s="147">
        <f t="shared" si="13"/>
        <v>506.27</v>
      </c>
      <c r="G63" s="29">
        <f t="shared" si="15"/>
        <v>0.21819581799369575</v>
      </c>
      <c r="H63" s="29">
        <f>F63/$F$76</f>
        <v>1.0822771794223892E-2</v>
      </c>
      <c r="I63" s="30">
        <f>F63-F64</f>
        <v>90.68</v>
      </c>
    </row>
    <row r="64" spans="1:9" ht="24.95" customHeight="1" thickBot="1" x14ac:dyDescent="0.4">
      <c r="A64" s="79" t="s">
        <v>16</v>
      </c>
      <c r="B64" s="145">
        <v>230.07</v>
      </c>
      <c r="C64" s="145">
        <v>184.93</v>
      </c>
      <c r="D64" s="145">
        <v>0</v>
      </c>
      <c r="E64" s="145">
        <v>0.59</v>
      </c>
      <c r="F64" s="146">
        <f t="shared" si="13"/>
        <v>415.59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746.57</v>
      </c>
      <c r="C65" s="123">
        <v>280.07</v>
      </c>
      <c r="D65" s="123">
        <v>0</v>
      </c>
      <c r="E65" s="123">
        <v>0.94</v>
      </c>
      <c r="F65" s="15">
        <f t="shared" si="13"/>
        <v>1027.5800000000002</v>
      </c>
      <c r="G65" s="29">
        <f t="shared" si="15"/>
        <v>0.3153024000000002</v>
      </c>
      <c r="H65" s="29">
        <f>F65/$F$76</f>
        <v>2.1967060738950737E-2</v>
      </c>
      <c r="I65" s="30">
        <f>F65-F66</f>
        <v>246.33000000000015</v>
      </c>
    </row>
    <row r="66" spans="1:9" ht="24.95" customHeight="1" thickBot="1" x14ac:dyDescent="0.4">
      <c r="A66" s="79" t="s">
        <v>16</v>
      </c>
      <c r="B66" s="148">
        <v>627.51</v>
      </c>
      <c r="C66" s="148">
        <v>150.19999999999999</v>
      </c>
      <c r="D66" s="148">
        <v>3.54</v>
      </c>
      <c r="E66" s="148">
        <v>0</v>
      </c>
      <c r="F66" s="146">
        <f t="shared" si="13"/>
        <v>781.25</v>
      </c>
      <c r="G66" s="51"/>
      <c r="H66" s="51"/>
      <c r="I66" s="38"/>
    </row>
    <row r="67" spans="1:9" ht="24.95" customHeight="1" thickBot="1" x14ac:dyDescent="0.4">
      <c r="A67" s="25" t="s">
        <v>75</v>
      </c>
      <c r="B67" s="149">
        <v>5.98</v>
      </c>
      <c r="C67" s="150">
        <v>0.03</v>
      </c>
      <c r="D67" s="150">
        <v>0</v>
      </c>
      <c r="E67" s="150">
        <v>0</v>
      </c>
      <c r="F67" s="15">
        <f t="shared" si="13"/>
        <v>6.0100000000000007</v>
      </c>
      <c r="G67" s="29">
        <f>(F67-F68)/F68</f>
        <v>1.719457013574661</v>
      </c>
      <c r="H67" s="29">
        <f>F67/F76</f>
        <v>1.2847859538049974E-4</v>
      </c>
      <c r="I67" s="30">
        <f>F67-F68</f>
        <v>3.8000000000000007</v>
      </c>
    </row>
    <row r="68" spans="1:9" ht="24.95" customHeight="1" thickBot="1" x14ac:dyDescent="0.4">
      <c r="A68" s="79" t="s">
        <v>16</v>
      </c>
      <c r="B68" s="145">
        <v>2.21</v>
      </c>
      <c r="C68" s="145">
        <v>0</v>
      </c>
      <c r="D68" s="151">
        <v>0</v>
      </c>
      <c r="E68" s="145">
        <v>0</v>
      </c>
      <c r="F68" s="146">
        <f t="shared" si="13"/>
        <v>2.21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985.28</v>
      </c>
      <c r="C69" s="123">
        <v>552.86</v>
      </c>
      <c r="D69" s="123">
        <v>410.06</v>
      </c>
      <c r="E69" s="123">
        <v>76.5</v>
      </c>
      <c r="F69" s="44">
        <f t="shared" ref="F69:F72" si="16">B69+C69+D69+E69</f>
        <v>2024.6999999999998</v>
      </c>
      <c r="G69" s="153">
        <f t="shared" si="15"/>
        <v>0.32107110699325314</v>
      </c>
      <c r="H69" s="153">
        <f>F69/$F$76</f>
        <v>4.3282963738252543E-2</v>
      </c>
      <c r="I69" s="154">
        <f>F69-F70</f>
        <v>492.0799999999997</v>
      </c>
    </row>
    <row r="70" spans="1:9" ht="24.95" customHeight="1" thickBot="1" x14ac:dyDescent="0.4">
      <c r="A70" s="79" t="s">
        <v>34</v>
      </c>
      <c r="B70" s="145">
        <v>744.08</v>
      </c>
      <c r="C70" s="145">
        <v>466.51</v>
      </c>
      <c r="D70" s="145">
        <v>256.81</v>
      </c>
      <c r="E70" s="145">
        <v>65.22</v>
      </c>
      <c r="F70" s="94">
        <f t="shared" si="16"/>
        <v>1532.6200000000001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5088.1099999999997</v>
      </c>
      <c r="C71" s="123">
        <v>637.20000000000005</v>
      </c>
      <c r="D71" s="123">
        <v>4.0999999999999996</v>
      </c>
      <c r="E71" s="123">
        <v>11.74</v>
      </c>
      <c r="F71" s="40">
        <f t="shared" si="16"/>
        <v>5741.15</v>
      </c>
      <c r="G71" s="29">
        <f t="shared" si="15"/>
        <v>0.31786264378238038</v>
      </c>
      <c r="H71" s="29">
        <f>F71/$F$76</f>
        <v>0.1227312625405584</v>
      </c>
      <c r="I71" s="30">
        <f>F71-F72</f>
        <v>1384.7399999999998</v>
      </c>
    </row>
    <row r="72" spans="1:9" ht="24.95" customHeight="1" thickBot="1" x14ac:dyDescent="0.4">
      <c r="A72" s="79" t="s">
        <v>34</v>
      </c>
      <c r="B72" s="145">
        <v>3977.77</v>
      </c>
      <c r="C72" s="145">
        <v>366.02</v>
      </c>
      <c r="D72" s="145">
        <v>0</v>
      </c>
      <c r="E72" s="145">
        <v>12.62</v>
      </c>
      <c r="F72" s="94">
        <f t="shared" si="16"/>
        <v>4356.41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8848.7599999999984</v>
      </c>
      <c r="C73" s="156">
        <f t="shared" si="17"/>
        <v>2661.37</v>
      </c>
      <c r="D73" s="156">
        <f t="shared" si="17"/>
        <v>416.75</v>
      </c>
      <c r="E73" s="156">
        <f t="shared" si="17"/>
        <v>114.61999999999999</v>
      </c>
      <c r="F73" s="156">
        <f t="shared" si="17"/>
        <v>12041.5</v>
      </c>
      <c r="G73" s="135">
        <f t="shared" si="15"/>
        <v>0.31855581373448644</v>
      </c>
      <c r="H73" s="135">
        <f>F73/$F$76</f>
        <v>0.25741680636843384</v>
      </c>
      <c r="I73" s="30">
        <f>F73-F74</f>
        <v>2909.16</v>
      </c>
    </row>
    <row r="74" spans="1:9" ht="24.95" customHeight="1" x14ac:dyDescent="0.35">
      <c r="A74" s="31" t="s">
        <v>26</v>
      </c>
      <c r="B74" s="137">
        <f t="shared" si="17"/>
        <v>6884.9</v>
      </c>
      <c r="C74" s="137">
        <f t="shared" si="17"/>
        <v>1872.93</v>
      </c>
      <c r="D74" s="137">
        <f t="shared" si="17"/>
        <v>270.70999999999998</v>
      </c>
      <c r="E74" s="137">
        <f t="shared" si="17"/>
        <v>103.80000000000001</v>
      </c>
      <c r="F74" s="137">
        <f t="shared" si="17"/>
        <v>9132.34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0.28524161570974144</v>
      </c>
      <c r="C75" s="141">
        <f t="shared" si="18"/>
        <v>0.42096607988552687</v>
      </c>
      <c r="D75" s="141">
        <f t="shared" si="18"/>
        <v>0.53947028185142787</v>
      </c>
      <c r="E75" s="141">
        <f t="shared" si="18"/>
        <v>0.10423892100192657</v>
      </c>
      <c r="F75" s="141">
        <f t="shared" si="18"/>
        <v>0.31855581373448644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17922.669999999998</v>
      </c>
      <c r="C76" s="30">
        <f t="shared" ref="C76:F76" si="19">C73+C55</f>
        <v>23422.28</v>
      </c>
      <c r="D76" s="30">
        <f t="shared" si="19"/>
        <v>4652.7</v>
      </c>
      <c r="E76" s="30">
        <f t="shared" si="19"/>
        <v>780.56999999999994</v>
      </c>
      <c r="F76" s="30">
        <f t="shared" si="19"/>
        <v>46778.22</v>
      </c>
      <c r="G76" s="159">
        <f t="shared" ref="G76" si="20">(F76-F77)/F77</f>
        <v>0.16804012737565255</v>
      </c>
      <c r="H76" s="159">
        <f>F76/$F$76</f>
        <v>1</v>
      </c>
      <c r="I76" s="30">
        <f>F76-F77</f>
        <v>6729.75</v>
      </c>
    </row>
    <row r="77" spans="1:9" ht="24.95" customHeight="1" x14ac:dyDescent="0.35">
      <c r="A77" s="31" t="s">
        <v>26</v>
      </c>
      <c r="B77" s="158">
        <f>B56+B74</f>
        <v>15823.28</v>
      </c>
      <c r="C77" s="158">
        <f t="shared" ref="C77:F77" si="21">C56+C74</f>
        <v>19982.29</v>
      </c>
      <c r="D77" s="158">
        <f t="shared" si="21"/>
        <v>3492.38</v>
      </c>
      <c r="E77" s="158">
        <f t="shared" si="21"/>
        <v>750.52</v>
      </c>
      <c r="F77" s="158">
        <f t="shared" si="21"/>
        <v>40048.47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0.13267729573135265</v>
      </c>
      <c r="C78" s="159">
        <f t="shared" ref="C78:E78" si="22">(C76-C77)/C77</f>
        <v>0.17215194054335103</v>
      </c>
      <c r="D78" s="159">
        <f t="shared" si="22"/>
        <v>0.33224334121716415</v>
      </c>
      <c r="E78" s="159">
        <f t="shared" si="22"/>
        <v>4.0038906358258214E-2</v>
      </c>
      <c r="F78" s="159">
        <f>(F76-F77)/F77</f>
        <v>0.16804012737565255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0.3831413422742464</v>
      </c>
      <c r="C79" s="159">
        <f t="shared" ref="C79:F79" si="23">C76/$F$76</f>
        <v>0.50070909068365577</v>
      </c>
      <c r="D79" s="159">
        <f t="shared" si="23"/>
        <v>9.9462955195815481E-2</v>
      </c>
      <c r="E79" s="159">
        <f t="shared" si="23"/>
        <v>1.6686611846282305E-2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0.39510323365661659</v>
      </c>
      <c r="C80" s="157">
        <f>C77/$F$77</f>
        <v>0.49895264413347129</v>
      </c>
      <c r="D80" s="157">
        <f>D77/$F$77</f>
        <v>8.7203830758078901E-2</v>
      </c>
      <c r="E80" s="157">
        <f>E77/$F$77</f>
        <v>1.874029145183324E-2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77</v>
      </c>
    </row>
    <row r="83" spans="1:1" ht="24.95" customHeight="1" x14ac:dyDescent="0.35"/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zoomScale="85" zoomScaleNormal="85" workbookViewId="0">
      <pane ySplit="4" topLeftCell="A61" activePane="bottomLeft" state="frozen"/>
      <selection pane="bottomLeft" activeCell="J65" sqref="J65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81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2481.87</v>
      </c>
      <c r="C7" s="14">
        <v>11.95</v>
      </c>
      <c r="D7" s="14">
        <v>618.78</v>
      </c>
      <c r="E7" s="15">
        <f>B7+C7+D7</f>
        <v>3112.5999999999995</v>
      </c>
      <c r="F7" s="16">
        <f>(E7-E8)/E8</f>
        <v>0.68304143528406647</v>
      </c>
      <c r="G7" s="352">
        <f>E7/$E$66</f>
        <v>8.9383068447282901E-2</v>
      </c>
      <c r="H7" s="30">
        <f>E7-E8</f>
        <v>1263.2099999999996</v>
      </c>
    </row>
    <row r="8" spans="1:8" ht="21.75" thickBot="1" x14ac:dyDescent="0.4">
      <c r="A8" s="31" t="s">
        <v>16</v>
      </c>
      <c r="B8" s="145">
        <v>1350.92</v>
      </c>
      <c r="C8" s="145">
        <v>10.57</v>
      </c>
      <c r="D8" s="145">
        <v>487.9</v>
      </c>
      <c r="E8" s="94">
        <f t="shared" ref="E8:E53" si="0">B8+C8+D8</f>
        <v>1849.3899999999999</v>
      </c>
      <c r="F8" s="46"/>
      <c r="G8" s="51"/>
      <c r="H8" s="38"/>
    </row>
    <row r="9" spans="1:8" ht="21.75" thickBot="1" x14ac:dyDescent="0.4">
      <c r="A9" s="25" t="s">
        <v>23</v>
      </c>
      <c r="B9" s="123">
        <v>754.12</v>
      </c>
      <c r="C9" s="123">
        <v>2.71</v>
      </c>
      <c r="D9" s="123">
        <v>22.17</v>
      </c>
      <c r="E9" s="40">
        <f t="shared" si="0"/>
        <v>779</v>
      </c>
      <c r="F9" s="29">
        <f t="shared" ref="F9:F39" si="1">(E9-E10)/E10</f>
        <v>0.62028370564499347</v>
      </c>
      <c r="G9" s="29">
        <f>E9/$E$66</f>
        <v>2.2370176161547704E-2</v>
      </c>
      <c r="H9" s="56">
        <f>E9-E10</f>
        <v>298.21999999999997</v>
      </c>
    </row>
    <row r="10" spans="1:8" ht="21.75" thickBot="1" x14ac:dyDescent="0.4">
      <c r="A10" s="31" t="s">
        <v>16</v>
      </c>
      <c r="B10" s="145">
        <v>467.07</v>
      </c>
      <c r="C10" s="145">
        <v>2.74</v>
      </c>
      <c r="D10" s="145">
        <v>10.97</v>
      </c>
      <c r="E10" s="353">
        <f t="shared" si="0"/>
        <v>480.78000000000003</v>
      </c>
      <c r="F10" s="46"/>
      <c r="G10" s="46"/>
      <c r="H10" s="38"/>
    </row>
    <row r="11" spans="1:8" ht="21.75" thickBot="1" x14ac:dyDescent="0.4">
      <c r="A11" s="25" t="s">
        <v>20</v>
      </c>
      <c r="B11" s="123">
        <v>10.1</v>
      </c>
      <c r="C11" s="123">
        <v>0</v>
      </c>
      <c r="D11" s="123">
        <v>31.46</v>
      </c>
      <c r="E11" s="28">
        <f t="shared" si="0"/>
        <v>41.56</v>
      </c>
      <c r="F11" s="48">
        <f>(E11-E12)/E12</f>
        <v>-0.90991264387748461</v>
      </c>
      <c r="G11" s="29">
        <f>E11/$E$66</f>
        <v>1.1934589490037518E-3</v>
      </c>
      <c r="H11" s="354">
        <f>E11-E12</f>
        <v>-419.77</v>
      </c>
    </row>
    <row r="12" spans="1:8" ht="26.25" customHeight="1" thickBot="1" x14ac:dyDescent="0.4">
      <c r="A12" s="31" t="s">
        <v>16</v>
      </c>
      <c r="B12" s="145">
        <v>424.95</v>
      </c>
      <c r="C12" s="145">
        <v>0</v>
      </c>
      <c r="D12" s="145">
        <v>36.380000000000003</v>
      </c>
      <c r="E12" s="94">
        <f t="shared" si="0"/>
        <v>461.33</v>
      </c>
      <c r="F12" s="37"/>
      <c r="G12" s="37"/>
      <c r="H12" s="355"/>
    </row>
    <row r="13" spans="1:8" ht="21.75" thickBot="1" x14ac:dyDescent="0.4">
      <c r="A13" s="13" t="s">
        <v>71</v>
      </c>
      <c r="B13" s="123">
        <v>0</v>
      </c>
      <c r="C13" s="123">
        <v>0</v>
      </c>
      <c r="D13" s="123">
        <v>6.34</v>
      </c>
      <c r="E13" s="123">
        <f t="shared" si="0"/>
        <v>6.34</v>
      </c>
      <c r="F13" s="356">
        <f>(E13-E14)/E14</f>
        <v>20.862068965517242</v>
      </c>
      <c r="G13" s="356">
        <f>E13/E66</f>
        <v>1.8206279443416231E-4</v>
      </c>
      <c r="H13" s="357">
        <f>E13-E14</f>
        <v>6.05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0.28999999999999998</v>
      </c>
      <c r="E14" s="148">
        <f t="shared" si="0"/>
        <v>0.28999999999999998</v>
      </c>
      <c r="F14" s="51"/>
      <c r="G14" s="51"/>
      <c r="H14" s="359"/>
    </row>
    <row r="15" spans="1:8" ht="21.75" thickBot="1" x14ac:dyDescent="0.4">
      <c r="A15" s="25" t="s">
        <v>72</v>
      </c>
      <c r="B15" s="40">
        <v>0</v>
      </c>
      <c r="C15" s="40">
        <v>0</v>
      </c>
      <c r="D15" s="40">
        <v>7.0000000000000007E-2</v>
      </c>
      <c r="E15" s="40">
        <f>B15+C15+D15</f>
        <v>7.0000000000000007E-2</v>
      </c>
      <c r="F15" s="352">
        <f>(E15-E16)/E16</f>
        <v>0.16666666666666682</v>
      </c>
      <c r="G15" s="352">
        <f>E15/E66</f>
        <v>2.0101570363393318E-6</v>
      </c>
      <c r="H15" s="360">
        <f>E15-E16</f>
        <v>1.0000000000000009E-2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0.06</v>
      </c>
      <c r="E16" s="21">
        <f>B16+C16+D16</f>
        <v>0.06</v>
      </c>
      <c r="F16" s="37"/>
      <c r="G16" s="37"/>
      <c r="H16" s="355"/>
    </row>
    <row r="17" spans="1:8" ht="21.75" thickBot="1" x14ac:dyDescent="0.4">
      <c r="A17" s="152" t="s">
        <v>21</v>
      </c>
      <c r="B17" s="123">
        <v>802.31</v>
      </c>
      <c r="C17" s="123">
        <v>0</v>
      </c>
      <c r="D17" s="123">
        <v>159.78</v>
      </c>
      <c r="E17" s="361">
        <f t="shared" si="0"/>
        <v>962.08999999999992</v>
      </c>
      <c r="F17" s="135">
        <f t="shared" si="1"/>
        <v>0.98766605375699845</v>
      </c>
      <c r="G17" s="135">
        <f>E17/$E$66</f>
        <v>2.7627885472738676E-2</v>
      </c>
      <c r="H17" s="154">
        <f>E17-E18</f>
        <v>478.05999999999995</v>
      </c>
    </row>
    <row r="18" spans="1:8" ht="21.75" thickBot="1" x14ac:dyDescent="0.4">
      <c r="A18" s="31" t="s">
        <v>16</v>
      </c>
      <c r="B18" s="148">
        <v>359</v>
      </c>
      <c r="C18" s="148">
        <v>0</v>
      </c>
      <c r="D18" s="148">
        <v>125.03</v>
      </c>
      <c r="E18" s="362">
        <f t="shared" si="0"/>
        <v>484.03</v>
      </c>
      <c r="F18" s="117"/>
      <c r="G18" s="117"/>
      <c r="H18" s="363"/>
    </row>
    <row r="19" spans="1:8" ht="21.75" thickBot="1" x14ac:dyDescent="0.4">
      <c r="A19" s="25" t="s">
        <v>76</v>
      </c>
      <c r="B19" s="95">
        <v>0</v>
      </c>
      <c r="C19" s="95">
        <v>0</v>
      </c>
      <c r="D19" s="95">
        <v>3.98</v>
      </c>
      <c r="E19" s="364">
        <f t="shared" si="0"/>
        <v>3.98</v>
      </c>
      <c r="F19" s="365">
        <f t="shared" ref="F19" si="2">(E19-E20)/E20</f>
        <v>-6.1320754716981181E-2</v>
      </c>
      <c r="G19" s="365">
        <f>E19/$E$66</f>
        <v>1.1429178578043629E-4</v>
      </c>
      <c r="H19" s="366">
        <f>E19-E20</f>
        <v>-0.26000000000000023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4.24</v>
      </c>
      <c r="E20" s="368">
        <f t="shared" si="0"/>
        <v>4.24</v>
      </c>
      <c r="F20" s="369"/>
      <c r="G20" s="369"/>
      <c r="H20" s="370"/>
    </row>
    <row r="21" spans="1:8" ht="21.75" thickBot="1" x14ac:dyDescent="0.4">
      <c r="A21" s="25" t="s">
        <v>74</v>
      </c>
      <c r="B21" s="40">
        <v>1907.64</v>
      </c>
      <c r="C21" s="40">
        <v>37.119999999999997</v>
      </c>
      <c r="D21" s="123">
        <v>133.04</v>
      </c>
      <c r="E21" s="40">
        <f t="shared" si="0"/>
        <v>2077.8000000000002</v>
      </c>
      <c r="F21" s="29">
        <f t="shared" si="1"/>
        <v>-1.251817844820197E-2</v>
      </c>
      <c r="G21" s="29">
        <f>E21/$E$66</f>
        <v>5.9667204144369483E-2</v>
      </c>
      <c r="H21" s="371">
        <f>E21-E22</f>
        <v>-26.339999999999691</v>
      </c>
    </row>
    <row r="22" spans="1:8" ht="21.75" thickBot="1" x14ac:dyDescent="0.4">
      <c r="A22" s="31" t="s">
        <v>16</v>
      </c>
      <c r="B22" s="145">
        <v>1946.21</v>
      </c>
      <c r="C22" s="145">
        <v>30.48</v>
      </c>
      <c r="D22" s="372">
        <v>127.45</v>
      </c>
      <c r="E22" s="94">
        <f t="shared" si="0"/>
        <v>2104.14</v>
      </c>
      <c r="F22" s="37"/>
      <c r="G22" s="37"/>
      <c r="H22" s="373"/>
    </row>
    <row r="23" spans="1:8" ht="21.75" thickBot="1" x14ac:dyDescent="0.4">
      <c r="A23" s="25" t="s">
        <v>54</v>
      </c>
      <c r="B23" s="100">
        <v>81.61</v>
      </c>
      <c r="C23" s="123">
        <v>45.7</v>
      </c>
      <c r="D23" s="123">
        <v>268.29000000000002</v>
      </c>
      <c r="E23" s="40">
        <f t="shared" si="0"/>
        <v>395.6</v>
      </c>
      <c r="F23" s="29">
        <f t="shared" si="1"/>
        <v>-0.86383506006264421</v>
      </c>
      <c r="G23" s="29">
        <f>E23/$E$66</f>
        <v>1.136025890822628E-2</v>
      </c>
      <c r="H23" s="371">
        <f>E23-E24</f>
        <v>-2509.7000000000003</v>
      </c>
    </row>
    <row r="24" spans="1:8" ht="21.75" thickBot="1" x14ac:dyDescent="0.4">
      <c r="A24" s="31" t="s">
        <v>16</v>
      </c>
      <c r="B24" s="374">
        <v>2536.92</v>
      </c>
      <c r="C24" s="145">
        <v>40.409999999999997</v>
      </c>
      <c r="D24" s="145">
        <v>327.97</v>
      </c>
      <c r="E24" s="94">
        <f t="shared" si="0"/>
        <v>2905.3</v>
      </c>
      <c r="F24" s="37"/>
      <c r="G24" s="37"/>
      <c r="H24" s="373"/>
    </row>
    <row r="25" spans="1:8" ht="21.75" thickBot="1" x14ac:dyDescent="0.4">
      <c r="A25" s="25" t="s">
        <v>55</v>
      </c>
      <c r="B25" s="128">
        <v>1786.75</v>
      </c>
      <c r="C25" s="83">
        <v>71.75</v>
      </c>
      <c r="D25" s="83">
        <v>153.16</v>
      </c>
      <c r="E25" s="40">
        <f t="shared" si="0"/>
        <v>2011.66</v>
      </c>
      <c r="F25" s="29">
        <f t="shared" si="1"/>
        <v>0.13254477179194141</v>
      </c>
      <c r="G25" s="29">
        <f>E25/$E$66</f>
        <v>5.7767892910319717E-2</v>
      </c>
      <c r="H25" s="371">
        <f>E25-E26</f>
        <v>235.43000000000006</v>
      </c>
    </row>
    <row r="26" spans="1:8" ht="21.75" thickBot="1" x14ac:dyDescent="0.4">
      <c r="A26" s="31" t="s">
        <v>16</v>
      </c>
      <c r="B26" s="375">
        <v>1563.76</v>
      </c>
      <c r="C26" s="85">
        <v>84.24</v>
      </c>
      <c r="D26" s="85">
        <v>128.22999999999999</v>
      </c>
      <c r="E26" s="94">
        <f t="shared" si="0"/>
        <v>1776.23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12.36</v>
      </c>
      <c r="E27" s="40">
        <f t="shared" si="0"/>
        <v>12.36</v>
      </c>
      <c r="F27" s="29">
        <f t="shared" si="1"/>
        <v>0.15838800374882844</v>
      </c>
      <c r="G27" s="29">
        <f>E27/$E$66</f>
        <v>3.5493629955934481E-4</v>
      </c>
      <c r="H27" s="371">
        <f>E27-E28</f>
        <v>1.6899999999999995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10.67</v>
      </c>
      <c r="E28" s="94">
        <f t="shared" si="0"/>
        <v>10.67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58.16</v>
      </c>
      <c r="E29" s="377">
        <f t="shared" si="0"/>
        <v>58.16</v>
      </c>
      <c r="F29" s="29">
        <f t="shared" si="1"/>
        <v>0.45182226660009966</v>
      </c>
      <c r="G29" s="29">
        <f>E29/$E$66</f>
        <v>1.6701533319070788E-3</v>
      </c>
      <c r="H29" s="378">
        <f>E29-E30</f>
        <v>18.099999999999994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40.06</v>
      </c>
      <c r="E30" s="353">
        <f t="shared" si="0"/>
        <v>40.06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1.9</v>
      </c>
      <c r="E31" s="40">
        <f t="shared" si="0"/>
        <v>1.9</v>
      </c>
      <c r="F31" s="29">
        <f t="shared" si="1"/>
        <v>-0.65201465201465203</v>
      </c>
      <c r="G31" s="29">
        <f>E31/$E$66</f>
        <v>5.4561405272067568E-5</v>
      </c>
      <c r="H31" s="371">
        <f>E31-E32</f>
        <v>-3.56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5.46</v>
      </c>
      <c r="E32" s="353">
        <f t="shared" si="0"/>
        <v>5.46</v>
      </c>
      <c r="F32" s="37"/>
      <c r="G32" s="46"/>
      <c r="H32" s="373"/>
    </row>
    <row r="33" spans="1:8" ht="21.75" thickBot="1" x14ac:dyDescent="0.4">
      <c r="A33" s="25" t="s">
        <v>56</v>
      </c>
      <c r="B33" s="380">
        <v>1445.66</v>
      </c>
      <c r="C33" s="381">
        <v>0</v>
      </c>
      <c r="D33" s="380">
        <v>301.54000000000002</v>
      </c>
      <c r="E33" s="40">
        <f t="shared" si="0"/>
        <v>1747.2</v>
      </c>
      <c r="F33" s="356">
        <f t="shared" si="1"/>
        <v>1.1825540579366172</v>
      </c>
      <c r="G33" s="48">
        <f>E33/$E$66</f>
        <v>5.017351962702972E-2</v>
      </c>
      <c r="H33" s="357">
        <f>E33-E34</f>
        <v>946.67000000000007</v>
      </c>
    </row>
    <row r="34" spans="1:8" ht="21.75" thickBot="1" x14ac:dyDescent="0.4">
      <c r="A34" s="31" t="s">
        <v>16</v>
      </c>
      <c r="B34" s="382">
        <v>355.52</v>
      </c>
      <c r="C34" s="383">
        <v>-4.58</v>
      </c>
      <c r="D34" s="384">
        <v>449.59</v>
      </c>
      <c r="E34" s="82">
        <f t="shared" si="0"/>
        <v>800.53</v>
      </c>
      <c r="F34" s="37"/>
      <c r="G34" s="51"/>
      <c r="H34" s="373"/>
    </row>
    <row r="35" spans="1:8" ht="21.75" thickBot="1" x14ac:dyDescent="0.4">
      <c r="A35" s="25" t="s">
        <v>28</v>
      </c>
      <c r="B35" s="44">
        <v>1850</v>
      </c>
      <c r="C35" s="40">
        <v>56.73</v>
      </c>
      <c r="D35" s="40">
        <v>875.54</v>
      </c>
      <c r="E35" s="123">
        <f t="shared" si="0"/>
        <v>2782.27</v>
      </c>
      <c r="F35" s="48">
        <f t="shared" si="1"/>
        <v>0.4440373067321316</v>
      </c>
      <c r="G35" s="29">
        <f>E35/$E$66</f>
        <v>7.9897137392797607E-2</v>
      </c>
      <c r="H35" s="357">
        <f>E35-E36</f>
        <v>855.54</v>
      </c>
    </row>
    <row r="36" spans="1:8" ht="21.75" thickBot="1" x14ac:dyDescent="0.4">
      <c r="A36" s="31" t="s">
        <v>16</v>
      </c>
      <c r="B36" s="145">
        <v>1029.8499999999999</v>
      </c>
      <c r="C36" s="145">
        <v>37.51</v>
      </c>
      <c r="D36" s="145">
        <v>859.37</v>
      </c>
      <c r="E36" s="385">
        <f t="shared" si="0"/>
        <v>1926.73</v>
      </c>
      <c r="F36" s="37"/>
      <c r="G36" s="369"/>
      <c r="H36" s="386"/>
    </row>
    <row r="37" spans="1:8" ht="21.75" thickBot="1" x14ac:dyDescent="0.4">
      <c r="A37" s="25" t="s">
        <v>30</v>
      </c>
      <c r="B37" s="123">
        <v>1786.99</v>
      </c>
      <c r="C37" s="123">
        <v>0</v>
      </c>
      <c r="D37" s="123">
        <v>394.1</v>
      </c>
      <c r="E37" s="28">
        <f t="shared" si="0"/>
        <v>2181.09</v>
      </c>
      <c r="F37" s="356">
        <f t="shared" si="1"/>
        <v>9.7182956889179689E-2</v>
      </c>
      <c r="G37" s="356">
        <f>E37/$E$66</f>
        <v>6.2633334434133617E-2</v>
      </c>
      <c r="H37" s="387">
        <f>E37-E38</f>
        <v>193.19000000000028</v>
      </c>
    </row>
    <row r="38" spans="1:8" ht="21.75" thickBot="1" x14ac:dyDescent="0.4">
      <c r="A38" s="31" t="s">
        <v>16</v>
      </c>
      <c r="B38" s="145">
        <v>1530.36</v>
      </c>
      <c r="C38" s="145">
        <v>0</v>
      </c>
      <c r="D38" s="145">
        <v>457.54</v>
      </c>
      <c r="E38" s="94">
        <f t="shared" si="0"/>
        <v>1987.8999999999999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1.79</v>
      </c>
      <c r="D39" s="123">
        <v>1.41</v>
      </c>
      <c r="E39" s="40">
        <f t="shared" si="0"/>
        <v>3.2</v>
      </c>
      <c r="F39" s="356">
        <f t="shared" si="1"/>
        <v>0.10344827586206906</v>
      </c>
      <c r="G39" s="356">
        <f>E39/$E$66</f>
        <v>9.1892893089798018E-5</v>
      </c>
      <c r="H39" s="357">
        <f>E39-E40</f>
        <v>0.30000000000000027</v>
      </c>
    </row>
    <row r="40" spans="1:8" ht="21.75" thickBot="1" x14ac:dyDescent="0.4">
      <c r="A40" s="31" t="s">
        <v>16</v>
      </c>
      <c r="B40" s="388">
        <v>0</v>
      </c>
      <c r="C40" s="388">
        <v>1.89</v>
      </c>
      <c r="D40" s="388">
        <v>1.01</v>
      </c>
      <c r="E40" s="389">
        <f t="shared" si="0"/>
        <v>2.9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1588.75</v>
      </c>
      <c r="C41" s="390">
        <v>0</v>
      </c>
      <c r="D41" s="391">
        <v>55.82</v>
      </c>
      <c r="E41" s="40">
        <f t="shared" si="0"/>
        <v>1644.57</v>
      </c>
      <c r="F41" s="356">
        <f t="shared" ref="F41" si="3">(E41-E42)/E42</f>
        <v>0.20374612980434917</v>
      </c>
      <c r="G41" s="356">
        <f>E41/$E$66</f>
        <v>4.7226342246465353E-2</v>
      </c>
      <c r="H41" s="357">
        <f>E41-E42</f>
        <v>278.3599999999999</v>
      </c>
    </row>
    <row r="42" spans="1:8" ht="21.75" thickBot="1" x14ac:dyDescent="0.4">
      <c r="A42" s="31" t="s">
        <v>16</v>
      </c>
      <c r="B42" s="145">
        <v>1326.44</v>
      </c>
      <c r="C42" s="145">
        <v>0</v>
      </c>
      <c r="D42" s="145">
        <v>39.770000000000003</v>
      </c>
      <c r="E42" s="94">
        <f t="shared" si="0"/>
        <v>1366.21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761.41</v>
      </c>
      <c r="C43" s="65">
        <v>0</v>
      </c>
      <c r="D43" s="65">
        <v>13.35</v>
      </c>
      <c r="E43" s="40">
        <f t="shared" si="0"/>
        <v>774.76</v>
      </c>
      <c r="F43" s="356">
        <f t="shared" ref="F43" si="4">(E43-E44)/E44</f>
        <v>0.9799136234698832</v>
      </c>
      <c r="G43" s="356">
        <f>E43/$E$66</f>
        <v>2.2248418078203724E-2</v>
      </c>
      <c r="H43" s="357">
        <f>E43-E44</f>
        <v>383.45</v>
      </c>
    </row>
    <row r="44" spans="1:8" ht="21.75" thickBot="1" x14ac:dyDescent="0.4">
      <c r="A44" s="31" t="s">
        <v>16</v>
      </c>
      <c r="B44" s="145">
        <v>376.77</v>
      </c>
      <c r="C44" s="145">
        <v>0</v>
      </c>
      <c r="D44" s="145">
        <v>14.54</v>
      </c>
      <c r="E44" s="94">
        <f t="shared" si="0"/>
        <v>391.31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2078.83</v>
      </c>
      <c r="C45" s="40">
        <v>23.44</v>
      </c>
      <c r="D45" s="391">
        <v>118.46</v>
      </c>
      <c r="E45" s="40">
        <f t="shared" si="0"/>
        <v>2220.73</v>
      </c>
      <c r="F45" s="356">
        <f t="shared" ref="F45" si="5">(E45-E46)/E46</f>
        <v>0.67917822927614913</v>
      </c>
      <c r="G45" s="356">
        <f>E45/$E$66</f>
        <v>6.3771657647283486E-2</v>
      </c>
      <c r="H45" s="357">
        <f>E45-E46</f>
        <v>898.22</v>
      </c>
    </row>
    <row r="46" spans="1:8" ht="21.75" thickBot="1" x14ac:dyDescent="0.4">
      <c r="A46" s="31" t="s">
        <v>16</v>
      </c>
      <c r="B46" s="145">
        <v>1208.81</v>
      </c>
      <c r="C46" s="145">
        <v>15.69</v>
      </c>
      <c r="D46" s="145">
        <v>98.01</v>
      </c>
      <c r="E46" s="94">
        <f t="shared" si="0"/>
        <v>1322.51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9.4600000000000009</v>
      </c>
      <c r="E47" s="394">
        <f t="shared" si="0"/>
        <v>9.4600000000000009</v>
      </c>
      <c r="F47" s="356">
        <f t="shared" ref="F47" si="6">(E47-E48)/E48</f>
        <v>-0.20969089390142018</v>
      </c>
      <c r="G47" s="356">
        <f>E47/$E$66</f>
        <v>2.716583651967154E-4</v>
      </c>
      <c r="H47" s="357">
        <f>E47-E48</f>
        <v>-2.5099999999999998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11.97</v>
      </c>
      <c r="E48" s="94">
        <f t="shared" si="0"/>
        <v>11.97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432.67</v>
      </c>
      <c r="C49" s="396">
        <v>41.56</v>
      </c>
      <c r="D49" s="397">
        <v>42.09</v>
      </c>
      <c r="E49" s="123">
        <f t="shared" si="0"/>
        <v>516.32000000000005</v>
      </c>
      <c r="F49" s="356">
        <f t="shared" ref="F49" si="7">(E49-E50)/E50</f>
        <v>-0.56976201586560893</v>
      </c>
      <c r="G49" s="356">
        <f>E49/$E$66</f>
        <v>1.4826918300038912E-2</v>
      </c>
      <c r="H49" s="357">
        <f>E49-E50</f>
        <v>-683.75999999999988</v>
      </c>
    </row>
    <row r="50" spans="1:8" ht="21.75" thickBot="1" x14ac:dyDescent="0.4">
      <c r="A50" s="31" t="s">
        <v>16</v>
      </c>
      <c r="B50" s="50">
        <v>1079.1199999999999</v>
      </c>
      <c r="C50" s="50">
        <v>39.99</v>
      </c>
      <c r="D50" s="50">
        <v>80.97</v>
      </c>
      <c r="E50" s="94">
        <f t="shared" si="0"/>
        <v>1200.08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1647.98</v>
      </c>
      <c r="C51" s="65">
        <v>0</v>
      </c>
      <c r="D51" s="398">
        <v>490.62</v>
      </c>
      <c r="E51" s="123">
        <f t="shared" si="0"/>
        <v>2138.6</v>
      </c>
      <c r="F51" s="356">
        <f t="shared" ref="F51" si="8">(E51-E52)/E52</f>
        <v>0.39130321640470495</v>
      </c>
      <c r="G51" s="356">
        <f>E51/$E$66</f>
        <v>6.1413169113075636E-2</v>
      </c>
      <c r="H51" s="357">
        <f>E51-E52</f>
        <v>601.48</v>
      </c>
    </row>
    <row r="52" spans="1:8" s="57" customFormat="1" ht="28.5" customHeight="1" thickBot="1" x14ac:dyDescent="0.4">
      <c r="A52" s="31" t="s">
        <v>16</v>
      </c>
      <c r="B52" s="145">
        <v>977</v>
      </c>
      <c r="C52" s="145">
        <v>0</v>
      </c>
      <c r="D52" s="145">
        <v>560.12</v>
      </c>
      <c r="E52" s="94">
        <f t="shared" si="0"/>
        <v>1537.12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398">
        <v>1258.19</v>
      </c>
      <c r="C53" s="398">
        <v>0.08</v>
      </c>
      <c r="D53" s="398">
        <v>50.84</v>
      </c>
      <c r="E53" s="44">
        <f t="shared" si="0"/>
        <v>1309.1099999999999</v>
      </c>
      <c r="F53" s="153">
        <f t="shared" ref="F53" si="9">(E53-E54)/E54</f>
        <v>-0.25170624078287013</v>
      </c>
      <c r="G53" s="153">
        <f>E53/$E$66</f>
        <v>3.7593095397745462E-2</v>
      </c>
      <c r="H53" s="399">
        <f>E53-E54</f>
        <v>-440.34999999999991</v>
      </c>
    </row>
    <row r="54" spans="1:8" ht="21.75" thickBot="1" x14ac:dyDescent="0.4">
      <c r="A54" s="31" t="s">
        <v>16</v>
      </c>
      <c r="B54" s="145">
        <v>1690.84</v>
      </c>
      <c r="C54" s="145">
        <v>0</v>
      </c>
      <c r="D54" s="145">
        <v>58.62</v>
      </c>
      <c r="E54" s="94">
        <f>B54+C54+D54</f>
        <v>1749.4599999999998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20674.879999999997</v>
      </c>
      <c r="C55" s="156">
        <f t="shared" si="10"/>
        <v>292.83</v>
      </c>
      <c r="D55" s="156">
        <f t="shared" si="10"/>
        <v>3822.7200000000003</v>
      </c>
      <c r="E55" s="156">
        <f t="shared" si="10"/>
        <v>24790.43</v>
      </c>
      <c r="F55" s="135">
        <f>(E55-E56)/E56</f>
        <v>0.10579248573735317</v>
      </c>
      <c r="G55" s="135">
        <f>E55/$E$66</f>
        <v>0.71189510426253799</v>
      </c>
      <c r="H55" s="154">
        <f>E55-E56</f>
        <v>2371.7299999999996</v>
      </c>
    </row>
    <row r="56" spans="1:8" x14ac:dyDescent="0.35">
      <c r="A56" s="31" t="s">
        <v>26</v>
      </c>
      <c r="B56" s="401">
        <f t="shared" si="10"/>
        <v>18223.54</v>
      </c>
      <c r="C56" s="401">
        <f t="shared" si="10"/>
        <v>258.93999999999994</v>
      </c>
      <c r="D56" s="401">
        <f t="shared" si="10"/>
        <v>3936.22</v>
      </c>
      <c r="E56" s="401">
        <f t="shared" si="10"/>
        <v>22418.7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0.13451502836441198</v>
      </c>
      <c r="C57" s="141">
        <f t="shared" ref="C57:D57" si="11">(C55-C56)/C56</f>
        <v>0.13087974048042036</v>
      </c>
      <c r="D57" s="141">
        <f t="shared" si="11"/>
        <v>-2.8834770414255188E-2</v>
      </c>
      <c r="E57" s="141">
        <f>(E55-E56)/E56</f>
        <v>0.10579248573735317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9031.43</v>
      </c>
      <c r="C59" s="398">
        <v>0</v>
      </c>
      <c r="D59" s="14">
        <v>0</v>
      </c>
      <c r="E59" s="15">
        <f>B59+C59+D59</f>
        <v>9031.43</v>
      </c>
      <c r="F59" s="16">
        <f t="shared" ref="F59" si="12">(E59-E60)/E60</f>
        <v>0.30786229507247143</v>
      </c>
      <c r="G59" s="16">
        <f>E59/$E$66</f>
        <v>0.2593513223243733</v>
      </c>
      <c r="H59" s="354">
        <f>E59-E60</f>
        <v>2125.9400000000005</v>
      </c>
    </row>
    <row r="60" spans="1:8" ht="21.75" thickBot="1" x14ac:dyDescent="0.4">
      <c r="A60" s="79" t="s">
        <v>16</v>
      </c>
      <c r="B60" s="145">
        <v>6905.49</v>
      </c>
      <c r="C60" s="145">
        <v>0</v>
      </c>
      <c r="D60" s="145">
        <v>0</v>
      </c>
      <c r="E60" s="145">
        <f t="shared" ref="E60:E62" si="13">B60+C60+D60</f>
        <v>6905.49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1001.29</v>
      </c>
      <c r="D61" s="123">
        <v>0</v>
      </c>
      <c r="E61" s="15">
        <f t="shared" si="13"/>
        <v>1001.29</v>
      </c>
      <c r="F61" s="29">
        <f t="shared" ref="F61:F63" si="14">(E61-E62)/E62</f>
        <v>-8.9131878428411596E-2</v>
      </c>
      <c r="G61" s="356">
        <f>E61/$E$66</f>
        <v>2.8753573413088703E-2</v>
      </c>
      <c r="H61" s="371">
        <f>E61-E62</f>
        <v>-97.980000000000018</v>
      </c>
    </row>
    <row r="62" spans="1:8" ht="21.75" thickBot="1" x14ac:dyDescent="0.4">
      <c r="A62" s="79" t="s">
        <v>16</v>
      </c>
      <c r="B62" s="145">
        <v>0</v>
      </c>
      <c r="C62" s="145">
        <v>1099.27</v>
      </c>
      <c r="D62" s="145">
        <v>0</v>
      </c>
      <c r="E62" s="145">
        <f t="shared" si="13"/>
        <v>1099.27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9031.43</v>
      </c>
      <c r="C63" s="404">
        <f>SUM(C59,C61)</f>
        <v>1001.29</v>
      </c>
      <c r="D63" s="156">
        <f>SUM(D59,D61)</f>
        <v>0</v>
      </c>
      <c r="E63" s="405">
        <f t="shared" ref="B63:E64" si="15">SUM(E59,E61)</f>
        <v>10032.720000000001</v>
      </c>
      <c r="F63" s="135">
        <f t="shared" si="14"/>
        <v>0.25334426016520184</v>
      </c>
      <c r="G63" s="134">
        <f>E63/$E$66</f>
        <v>0.28810489573746201</v>
      </c>
      <c r="H63" s="154">
        <f>E63-E64</f>
        <v>2027.9600000000009</v>
      </c>
    </row>
    <row r="64" spans="1:8" x14ac:dyDescent="0.35">
      <c r="A64" s="31" t="s">
        <v>26</v>
      </c>
      <c r="B64" s="406">
        <f t="shared" si="15"/>
        <v>6905.49</v>
      </c>
      <c r="C64" s="406">
        <f t="shared" si="15"/>
        <v>1099.27</v>
      </c>
      <c r="D64" s="137">
        <f t="shared" si="15"/>
        <v>0</v>
      </c>
      <c r="E64" s="137">
        <f t="shared" si="15"/>
        <v>8004.76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6">(B63-B64)/B64</f>
        <v>0.30786229507247143</v>
      </c>
      <c r="C65" s="141">
        <f t="shared" si="16"/>
        <v>-8.9131878428411596E-2</v>
      </c>
      <c r="D65" s="407" t="e">
        <f t="shared" si="16"/>
        <v>#DIV/0!</v>
      </c>
      <c r="E65" s="141">
        <f>(E63-E64)/E64</f>
        <v>0.25334426016520184</v>
      </c>
      <c r="F65" s="138"/>
      <c r="G65" s="138"/>
      <c r="H65" s="139"/>
    </row>
    <row r="66" spans="1:8" x14ac:dyDescent="0.35">
      <c r="A66" s="18" t="s">
        <v>40</v>
      </c>
      <c r="B66" s="30">
        <f>B55+B63</f>
        <v>29706.309999999998</v>
      </c>
      <c r="C66" s="30">
        <f t="shared" ref="C66:E66" si="17">C55+C63</f>
        <v>1294.1199999999999</v>
      </c>
      <c r="D66" s="30">
        <f t="shared" si="17"/>
        <v>3822.7200000000003</v>
      </c>
      <c r="E66" s="30">
        <f t="shared" si="17"/>
        <v>34823.15</v>
      </c>
      <c r="F66" s="159">
        <f>(E66-E67)/E67</f>
        <v>0.14461504378528947</v>
      </c>
      <c r="G66" s="159">
        <f>E66/$E$66</f>
        <v>1</v>
      </c>
      <c r="H66" s="30">
        <f>E66-E67</f>
        <v>4399.6900000000023</v>
      </c>
    </row>
    <row r="67" spans="1:8" x14ac:dyDescent="0.35">
      <c r="A67" s="31" t="s">
        <v>26</v>
      </c>
      <c r="B67" s="158">
        <f>B64+B56</f>
        <v>25129.03</v>
      </c>
      <c r="C67" s="158">
        <f t="shared" ref="C67:E67" si="18">C64+C56</f>
        <v>1358.21</v>
      </c>
      <c r="D67" s="158">
        <f t="shared" si="18"/>
        <v>3936.22</v>
      </c>
      <c r="E67" s="158">
        <f t="shared" si="18"/>
        <v>30423.46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0.18215108183642581</v>
      </c>
      <c r="C68" s="159">
        <f t="shared" ref="C68:E68" si="19">(C66-C67)/C67</f>
        <v>-4.718710655936869E-2</v>
      </c>
      <c r="D68" s="159">
        <f t="shared" si="19"/>
        <v>-2.8834770414255188E-2</v>
      </c>
      <c r="E68" s="159">
        <f t="shared" si="19"/>
        <v>0.14461504378528947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0.85306211528824927</v>
      </c>
      <c r="C69" s="159">
        <f t="shared" ref="C69:E69" si="20">C66/$E$66</f>
        <v>3.7162634626677939E-2</v>
      </c>
      <c r="D69" s="159">
        <f t="shared" si="20"/>
        <v>0.10977525008507272</v>
      </c>
      <c r="E69" s="159">
        <f t="shared" si="20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0.82597541502511551</v>
      </c>
      <c r="C70" s="408">
        <f t="shared" ref="C70:E70" si="21">C67/$E$67</f>
        <v>4.4643508660750619E-2</v>
      </c>
      <c r="D70" s="408">
        <f t="shared" si="21"/>
        <v>0.1293810763141339</v>
      </c>
      <c r="E70" s="157">
        <f t="shared" si="21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85"/>
  <sheetViews>
    <sheetView tabSelected="1" topLeftCell="A61" zoomScale="55" zoomScaleNormal="55" workbookViewId="0">
      <selection activeCell="J89" sqref="J89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202.19</v>
      </c>
      <c r="H5" s="181">
        <v>61.74</v>
      </c>
      <c r="I5" s="180">
        <v>140.44999999999999</v>
      </c>
      <c r="J5" s="180">
        <v>82.03</v>
      </c>
      <c r="K5" s="179">
        <v>0</v>
      </c>
      <c r="L5" s="179">
        <v>56.5</v>
      </c>
      <c r="M5" s="54">
        <v>0.69</v>
      </c>
      <c r="N5" s="182"/>
      <c r="O5" s="180">
        <f>B5+D5+E5+F5+H5+I5+J5+K5+L5+M5+N5</f>
        <v>341.41</v>
      </c>
      <c r="P5" s="183">
        <f>(O5-O6)/O6</f>
        <v>1.8798819063686207</v>
      </c>
      <c r="Q5" s="184">
        <f>O5/$O$84</f>
        <v>1.9684392440630577E-3</v>
      </c>
      <c r="R5" s="185">
        <f>O5-O6</f>
        <v>222.86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57.99</v>
      </c>
      <c r="H6" s="187">
        <v>21.72</v>
      </c>
      <c r="I6" s="187">
        <v>36.270000000000003</v>
      </c>
      <c r="J6" s="187">
        <v>25.13</v>
      </c>
      <c r="K6" s="145">
        <v>0</v>
      </c>
      <c r="L6" s="145">
        <v>34.520000000000003</v>
      </c>
      <c r="M6" s="188">
        <v>0.91</v>
      </c>
      <c r="N6" s="145"/>
      <c r="O6" s="189">
        <f>B6+D6+E6+F6+H6+I6+J6+K6+L6+M6+N6</f>
        <v>118.55000000000001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1131.73</v>
      </c>
      <c r="C7" s="193">
        <v>167.95</v>
      </c>
      <c r="D7" s="83">
        <v>158.28</v>
      </c>
      <c r="E7" s="83">
        <v>9.67</v>
      </c>
      <c r="F7" s="83">
        <v>140.19999999999999</v>
      </c>
      <c r="G7" s="83">
        <v>4833.6400000000003</v>
      </c>
      <c r="H7" s="83">
        <v>1948.04</v>
      </c>
      <c r="I7" s="83">
        <v>2885.6</v>
      </c>
      <c r="J7" s="83">
        <v>2071.39</v>
      </c>
      <c r="K7" s="83">
        <v>23.39</v>
      </c>
      <c r="L7" s="119">
        <v>316.7</v>
      </c>
      <c r="M7" s="83">
        <v>254.45</v>
      </c>
      <c r="N7" s="83">
        <v>3112.5999999999995</v>
      </c>
      <c r="O7" s="54">
        <f>B7+C7+F7+G7+J7+K7+L7+M7+N7</f>
        <v>12052.05</v>
      </c>
      <c r="P7" s="194">
        <f>(O7-O8)/O8</f>
        <v>0.20066767684918696</v>
      </c>
      <c r="Q7" s="195">
        <f>O7/$O$84</f>
        <v>6.9487502391289577E-2</v>
      </c>
      <c r="R7" s="196">
        <f>O7-O8</f>
        <v>2014.2600000000002</v>
      </c>
      <c r="S7" s="197"/>
    </row>
    <row r="8" spans="1:112" s="205" customFormat="1" ht="21.75" thickBot="1" x14ac:dyDescent="0.4">
      <c r="A8" s="79" t="s">
        <v>16</v>
      </c>
      <c r="B8" s="73">
        <v>857.47</v>
      </c>
      <c r="C8" s="73">
        <v>149.65</v>
      </c>
      <c r="D8" s="73">
        <v>139.94</v>
      </c>
      <c r="E8" s="198">
        <v>9.7100000000000009</v>
      </c>
      <c r="F8" s="187">
        <v>129.66</v>
      </c>
      <c r="G8" s="187">
        <v>4323.92</v>
      </c>
      <c r="H8" s="187">
        <v>1895.96</v>
      </c>
      <c r="I8" s="187">
        <v>2427.96</v>
      </c>
      <c r="J8" s="187">
        <v>2174.13</v>
      </c>
      <c r="K8" s="73">
        <v>23.43</v>
      </c>
      <c r="L8" s="73">
        <v>297.44</v>
      </c>
      <c r="M8" s="73">
        <v>232.7</v>
      </c>
      <c r="N8" s="199">
        <v>1849.3899999999999</v>
      </c>
      <c r="O8" s="145">
        <f t="shared" ref="O8:O54" si="0">B8+C8+F8+G8+J8+K8+L8+M8+N8</f>
        <v>10037.789999999999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206.82</v>
      </c>
      <c r="C9" s="206">
        <v>78.39</v>
      </c>
      <c r="D9" s="206">
        <v>78.39</v>
      </c>
      <c r="E9" s="119">
        <v>0</v>
      </c>
      <c r="F9" s="206">
        <v>31.73</v>
      </c>
      <c r="G9" s="119">
        <v>1382.02</v>
      </c>
      <c r="H9" s="206">
        <v>806.44</v>
      </c>
      <c r="I9" s="206">
        <v>575.58000000000004</v>
      </c>
      <c r="J9" s="206">
        <v>344.71</v>
      </c>
      <c r="K9" s="119">
        <v>0</v>
      </c>
      <c r="L9" s="206">
        <v>42.15</v>
      </c>
      <c r="M9" s="206">
        <v>40.340000000000003</v>
      </c>
      <c r="N9" s="206">
        <v>779</v>
      </c>
      <c r="O9" s="54">
        <f t="shared" si="0"/>
        <v>2905.1600000000003</v>
      </c>
      <c r="P9" s="207">
        <f>(O9-O10)/O10</f>
        <v>0.43219273639738337</v>
      </c>
      <c r="Q9" s="208">
        <f>O9/$O$84</f>
        <v>1.6750039407991076E-2</v>
      </c>
      <c r="R9" s="196">
        <f>O9-O10</f>
        <v>876.69000000000028</v>
      </c>
      <c r="S9" s="197"/>
      <c r="T9" s="209"/>
    </row>
    <row r="10" spans="1:112" s="205" customFormat="1" ht="21.75" thickBot="1" x14ac:dyDescent="0.4">
      <c r="A10" s="79" t="s">
        <v>16</v>
      </c>
      <c r="B10" s="210">
        <v>112.38</v>
      </c>
      <c r="C10" s="210">
        <v>48.77</v>
      </c>
      <c r="D10" s="210">
        <v>48.77</v>
      </c>
      <c r="E10" s="73">
        <v>0</v>
      </c>
      <c r="F10" s="211">
        <v>24.15</v>
      </c>
      <c r="G10" s="212">
        <v>1017.79</v>
      </c>
      <c r="H10" s="211">
        <v>607.78</v>
      </c>
      <c r="I10" s="198">
        <v>410.01</v>
      </c>
      <c r="J10" s="211">
        <v>287.77999999999997</v>
      </c>
      <c r="K10" s="187">
        <v>0</v>
      </c>
      <c r="L10" s="210">
        <v>36.409999999999997</v>
      </c>
      <c r="M10" s="210">
        <v>20.41</v>
      </c>
      <c r="N10" s="211">
        <v>480.78000000000003</v>
      </c>
      <c r="O10" s="145">
        <f t="shared" si="0"/>
        <v>2028.47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306.89999999999998</v>
      </c>
      <c r="C11" s="213">
        <v>84.74</v>
      </c>
      <c r="D11" s="43">
        <v>84.74</v>
      </c>
      <c r="E11" s="54">
        <v>0</v>
      </c>
      <c r="F11" s="54">
        <v>27.15</v>
      </c>
      <c r="G11" s="214">
        <v>2974.73</v>
      </c>
      <c r="H11" s="54">
        <v>1003.61</v>
      </c>
      <c r="I11" s="54">
        <v>1971.12</v>
      </c>
      <c r="J11" s="54">
        <v>293.33999999999997</v>
      </c>
      <c r="K11" s="54">
        <v>0</v>
      </c>
      <c r="L11" s="43">
        <v>13.94</v>
      </c>
      <c r="M11" s="43">
        <v>286.05</v>
      </c>
      <c r="N11" s="43">
        <v>41.56</v>
      </c>
      <c r="O11" s="54">
        <f t="shared" si="0"/>
        <v>4028.4100000000003</v>
      </c>
      <c r="P11" s="207">
        <f>(O11-O12)/O12</f>
        <v>1.7797001998499245E-2</v>
      </c>
      <c r="Q11" s="208">
        <f>O11/$O$84</f>
        <v>2.3226268519305419E-2</v>
      </c>
      <c r="R11" s="196">
        <f>O11-O12</f>
        <v>70.440000000000055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237.32</v>
      </c>
      <c r="C12" s="215">
        <v>71.06</v>
      </c>
      <c r="D12" s="45">
        <v>71.06</v>
      </c>
      <c r="E12" s="45">
        <v>0</v>
      </c>
      <c r="F12" s="45">
        <v>33.67</v>
      </c>
      <c r="G12" s="216">
        <v>2642.83</v>
      </c>
      <c r="H12" s="45">
        <v>919.42</v>
      </c>
      <c r="I12" s="116">
        <v>1723.41</v>
      </c>
      <c r="J12" s="58">
        <v>244.46</v>
      </c>
      <c r="K12" s="45">
        <v>0</v>
      </c>
      <c r="L12" s="45">
        <v>13.31</v>
      </c>
      <c r="M12" s="45">
        <v>253.99</v>
      </c>
      <c r="N12" s="116">
        <v>461.33</v>
      </c>
      <c r="O12" s="145">
        <f t="shared" si="0"/>
        <v>3957.9700000000003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71</v>
      </c>
      <c r="B13" s="72">
        <v>22.44</v>
      </c>
      <c r="C13" s="52">
        <v>0</v>
      </c>
      <c r="D13" s="47">
        <v>0</v>
      </c>
      <c r="E13" s="47">
        <v>0</v>
      </c>
      <c r="F13" s="47">
        <v>0</v>
      </c>
      <c r="G13" s="214">
        <v>85.63</v>
      </c>
      <c r="H13" s="47">
        <v>14.78</v>
      </c>
      <c r="I13" s="217">
        <v>70.849999999999994</v>
      </c>
      <c r="J13" s="95">
        <v>30.98</v>
      </c>
      <c r="K13" s="47">
        <v>0</v>
      </c>
      <c r="L13" s="47">
        <v>0</v>
      </c>
      <c r="M13" s="47">
        <v>4.9400000000000004</v>
      </c>
      <c r="N13" s="47">
        <v>6.34</v>
      </c>
      <c r="O13" s="54">
        <f t="shared" si="0"/>
        <v>150.32999999999998</v>
      </c>
      <c r="P13" s="218">
        <f>(O13-O14)/O14</f>
        <v>-0.34676052665884505</v>
      </c>
      <c r="Q13" s="208">
        <f>O13/$O$84</f>
        <v>8.6674517899299798E-4</v>
      </c>
      <c r="R13" s="196">
        <f>O13-O14</f>
        <v>-79.800000000000011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94.57</v>
      </c>
      <c r="C14" s="50">
        <v>0</v>
      </c>
      <c r="D14" s="45">
        <v>0</v>
      </c>
      <c r="E14" s="45">
        <v>0</v>
      </c>
      <c r="F14" s="45">
        <v>0.89</v>
      </c>
      <c r="G14" s="21">
        <v>10.51</v>
      </c>
      <c r="H14" s="45">
        <v>2.04</v>
      </c>
      <c r="I14" s="116">
        <v>8.4700000000000006</v>
      </c>
      <c r="J14" s="60">
        <v>102.14</v>
      </c>
      <c r="K14" s="45">
        <v>0</v>
      </c>
      <c r="L14" s="45">
        <v>0</v>
      </c>
      <c r="M14" s="45">
        <v>21.73</v>
      </c>
      <c r="N14" s="50">
        <v>0.28999999999999998</v>
      </c>
      <c r="O14" s="35">
        <f t="shared" si="0"/>
        <v>230.13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72</v>
      </c>
      <c r="B15" s="72">
        <v>3.2</v>
      </c>
      <c r="C15" s="53">
        <v>1.01</v>
      </c>
      <c r="D15" s="53">
        <v>1.01</v>
      </c>
      <c r="E15" s="53">
        <v>0</v>
      </c>
      <c r="F15" s="53">
        <v>0.03</v>
      </c>
      <c r="G15" s="54">
        <v>68.349999999999994</v>
      </c>
      <c r="H15" s="53">
        <v>45.93</v>
      </c>
      <c r="I15" s="53">
        <v>22.42</v>
      </c>
      <c r="J15" s="53">
        <v>60.96</v>
      </c>
      <c r="K15" s="53">
        <v>0</v>
      </c>
      <c r="L15" s="53">
        <v>0</v>
      </c>
      <c r="M15" s="53">
        <v>0.34</v>
      </c>
      <c r="N15" s="53">
        <v>7.0000000000000007E-2</v>
      </c>
      <c r="O15" s="54">
        <f t="shared" si="0"/>
        <v>133.95999999999998</v>
      </c>
      <c r="P15" s="218">
        <f>(O15-O16)/O16</f>
        <v>0.58927512160398587</v>
      </c>
      <c r="Q15" s="208">
        <f>O15/$O$84</f>
        <v>7.7236203138363599E-4</v>
      </c>
      <c r="R15" s="196">
        <f>O15-O16</f>
        <v>49.669999999999973</v>
      </c>
    </row>
    <row r="16" spans="1:112" s="203" customFormat="1" ht="21.75" thickBot="1" x14ac:dyDescent="0.4">
      <c r="A16" s="219" t="s">
        <v>16</v>
      </c>
      <c r="B16" s="221">
        <v>1.4</v>
      </c>
      <c r="C16" s="116">
        <v>0.19</v>
      </c>
      <c r="D16" s="116">
        <v>0.19</v>
      </c>
      <c r="E16" s="50">
        <v>0</v>
      </c>
      <c r="F16" s="222">
        <v>0</v>
      </c>
      <c r="G16" s="188">
        <v>22.73</v>
      </c>
      <c r="H16" s="116">
        <v>0.13</v>
      </c>
      <c r="I16" s="116">
        <v>22.6</v>
      </c>
      <c r="J16" s="116">
        <v>59.62</v>
      </c>
      <c r="K16" s="50">
        <v>0</v>
      </c>
      <c r="L16" s="222">
        <v>0</v>
      </c>
      <c r="M16" s="50">
        <v>0.28999999999999998</v>
      </c>
      <c r="N16" s="222">
        <v>0.06</v>
      </c>
      <c r="O16" s="94">
        <f t="shared" si="0"/>
        <v>84.29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315.37</v>
      </c>
      <c r="C17" s="225">
        <v>61.75</v>
      </c>
      <c r="D17" s="43">
        <v>61.12</v>
      </c>
      <c r="E17" s="43">
        <v>0.63</v>
      </c>
      <c r="F17" s="43">
        <v>48.21</v>
      </c>
      <c r="G17" s="43">
        <v>1245.43</v>
      </c>
      <c r="H17" s="43">
        <v>511.22</v>
      </c>
      <c r="I17" s="226">
        <v>734.21</v>
      </c>
      <c r="J17" s="42">
        <v>366.95</v>
      </c>
      <c r="K17" s="43">
        <v>2.33</v>
      </c>
      <c r="L17" s="43">
        <v>46.93</v>
      </c>
      <c r="M17" s="43">
        <v>69.55</v>
      </c>
      <c r="N17" s="43">
        <v>962.08999999999992</v>
      </c>
      <c r="O17" s="42">
        <f t="shared" si="0"/>
        <v>3118.6099999999997</v>
      </c>
      <c r="P17" s="227">
        <f>(O17-O18)/O18</f>
        <v>0.40531735123808643</v>
      </c>
      <c r="Q17" s="208">
        <f>O17/$O$84</f>
        <v>1.7980710321687975E-2</v>
      </c>
      <c r="R17" s="196">
        <f>O17-O18</f>
        <v>899.45999999999958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230.26</v>
      </c>
      <c r="C18" s="50">
        <v>66.349999999999994</v>
      </c>
      <c r="D18" s="45">
        <v>66.349999999999994</v>
      </c>
      <c r="E18" s="45">
        <v>0</v>
      </c>
      <c r="F18" s="45">
        <v>37.619999999999997</v>
      </c>
      <c r="G18" s="216">
        <v>1026.8800000000001</v>
      </c>
      <c r="H18" s="45">
        <v>449.49</v>
      </c>
      <c r="I18" s="116">
        <v>577.39</v>
      </c>
      <c r="J18" s="60">
        <v>274.29000000000002</v>
      </c>
      <c r="K18" s="45">
        <v>0</v>
      </c>
      <c r="L18" s="45">
        <v>43.25</v>
      </c>
      <c r="M18" s="45">
        <v>56.47</v>
      </c>
      <c r="N18" s="116">
        <v>484.03</v>
      </c>
      <c r="O18" s="145">
        <f t="shared" si="0"/>
        <v>2219.15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73</v>
      </c>
      <c r="B19" s="229">
        <v>188.64</v>
      </c>
      <c r="C19" s="225">
        <v>1.32</v>
      </c>
      <c r="D19" s="230">
        <v>1.32</v>
      </c>
      <c r="E19" s="47">
        <v>0</v>
      </c>
      <c r="F19" s="47">
        <v>5.27</v>
      </c>
      <c r="G19" s="214">
        <v>1707.22</v>
      </c>
      <c r="H19" s="47">
        <v>445.23</v>
      </c>
      <c r="I19" s="217">
        <v>1261.99</v>
      </c>
      <c r="J19" s="100">
        <v>32.479999999999997</v>
      </c>
      <c r="K19" s="47">
        <v>0</v>
      </c>
      <c r="L19" s="47">
        <v>13.3</v>
      </c>
      <c r="M19" s="47">
        <v>10.49</v>
      </c>
      <c r="N19" s="47">
        <v>3.98</v>
      </c>
      <c r="O19" s="54">
        <f t="shared" si="0"/>
        <v>1962.7</v>
      </c>
      <c r="P19" s="218">
        <f>(O19-O20)/O20</f>
        <v>1.7097887615628882</v>
      </c>
      <c r="Q19" s="208">
        <f>O19/$O$84</f>
        <v>1.1316176164501812E-2</v>
      </c>
      <c r="R19" s="196">
        <f>O19-O20</f>
        <v>1238.4000000000001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10.56</v>
      </c>
      <c r="C20" s="231">
        <v>1</v>
      </c>
      <c r="D20" s="45">
        <v>0.01</v>
      </c>
      <c r="E20" s="45">
        <v>0.99</v>
      </c>
      <c r="F20" s="45">
        <v>1.9</v>
      </c>
      <c r="G20" s="216">
        <v>688.83</v>
      </c>
      <c r="H20" s="45">
        <v>199.07</v>
      </c>
      <c r="I20" s="116">
        <v>489.76</v>
      </c>
      <c r="J20" s="60">
        <v>14.16</v>
      </c>
      <c r="K20" s="45">
        <v>0</v>
      </c>
      <c r="L20" s="45">
        <v>3.61</v>
      </c>
      <c r="M20" s="45">
        <v>0</v>
      </c>
      <c r="N20" s="50">
        <v>4.24</v>
      </c>
      <c r="O20" s="82">
        <f t="shared" si="0"/>
        <v>724.30000000000007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74</v>
      </c>
      <c r="B21" s="232">
        <v>931.25</v>
      </c>
      <c r="C21" s="53">
        <v>173.55</v>
      </c>
      <c r="D21" s="233">
        <v>153.02000000000001</v>
      </c>
      <c r="E21" s="70">
        <v>20.53</v>
      </c>
      <c r="F21" s="234">
        <v>180.3</v>
      </c>
      <c r="G21" s="214">
        <v>3022.86</v>
      </c>
      <c r="H21" s="235">
        <v>1450.81</v>
      </c>
      <c r="I21" s="71">
        <v>1572.05</v>
      </c>
      <c r="J21" s="229">
        <v>1197.1099999999999</v>
      </c>
      <c r="K21" s="72">
        <v>12.65</v>
      </c>
      <c r="L21" s="236">
        <v>243.21</v>
      </c>
      <c r="M21" s="180">
        <v>619.37</v>
      </c>
      <c r="N21" s="180">
        <v>2077.8000000000002</v>
      </c>
      <c r="O21" s="54">
        <f t="shared" si="0"/>
        <v>8458.0999999999985</v>
      </c>
      <c r="P21" s="207">
        <f>(O21-O22)/O22</f>
        <v>7.2753054101221515E-2</v>
      </c>
      <c r="Q21" s="208">
        <f>O21/$O$84</f>
        <v>4.8766163762659985E-2</v>
      </c>
      <c r="R21" s="196">
        <f>O21-O22</f>
        <v>573.61999999999898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674.22</v>
      </c>
      <c r="C22" s="215">
        <v>170.93</v>
      </c>
      <c r="D22" s="73">
        <v>135.66</v>
      </c>
      <c r="E22" s="237">
        <v>35.270000000000003</v>
      </c>
      <c r="F22" s="73">
        <v>149.37</v>
      </c>
      <c r="G22" s="216">
        <v>2731.97</v>
      </c>
      <c r="H22" s="199">
        <v>1470.7</v>
      </c>
      <c r="I22" s="238">
        <v>1261.27</v>
      </c>
      <c r="J22" s="239">
        <v>1164.31</v>
      </c>
      <c r="K22" s="73">
        <v>27.78</v>
      </c>
      <c r="L22" s="199">
        <v>219.56</v>
      </c>
      <c r="M22" s="187">
        <v>642.20000000000005</v>
      </c>
      <c r="N22" s="73">
        <v>2104.14</v>
      </c>
      <c r="O22" s="145">
        <f t="shared" si="0"/>
        <v>7884.48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1507.7</v>
      </c>
      <c r="C23" s="52">
        <v>470.31</v>
      </c>
      <c r="D23" s="43">
        <v>382.71</v>
      </c>
      <c r="E23" s="43">
        <v>87.6</v>
      </c>
      <c r="F23" s="240">
        <v>295.77999999999997</v>
      </c>
      <c r="G23" s="214">
        <v>6244.17</v>
      </c>
      <c r="H23" s="43">
        <v>3401.48</v>
      </c>
      <c r="I23" s="226">
        <v>2842.69</v>
      </c>
      <c r="J23" s="95">
        <v>2684.34</v>
      </c>
      <c r="K23" s="43">
        <v>80.14</v>
      </c>
      <c r="L23" s="43">
        <v>401.32</v>
      </c>
      <c r="M23" s="43">
        <v>489.73</v>
      </c>
      <c r="N23" s="43">
        <v>395.6</v>
      </c>
      <c r="O23" s="54">
        <f t="shared" si="0"/>
        <v>12569.089999999998</v>
      </c>
      <c r="P23" s="207">
        <f>(O23-O24)/O24</f>
        <v>-7.5039793830061582E-2</v>
      </c>
      <c r="Q23" s="208">
        <f>O23/$O$84</f>
        <v>7.2468556920302671E-2</v>
      </c>
      <c r="R23" s="196">
        <f>O23-O24</f>
        <v>-1019.7000000000025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1053.57</v>
      </c>
      <c r="C24" s="50">
        <v>426.26</v>
      </c>
      <c r="D24" s="45">
        <v>319.60000000000002</v>
      </c>
      <c r="E24" s="45">
        <v>106.66</v>
      </c>
      <c r="F24" s="45">
        <v>267.51</v>
      </c>
      <c r="G24" s="216">
        <v>5772.04</v>
      </c>
      <c r="H24" s="45">
        <v>3081.44</v>
      </c>
      <c r="I24" s="116">
        <v>2690.6</v>
      </c>
      <c r="J24" s="58">
        <v>2261.66</v>
      </c>
      <c r="K24" s="45">
        <v>70.16</v>
      </c>
      <c r="L24" s="45">
        <v>346.91</v>
      </c>
      <c r="M24" s="45">
        <v>485.38</v>
      </c>
      <c r="N24" s="45">
        <v>2905.3</v>
      </c>
      <c r="O24" s="21">
        <f t="shared" si="0"/>
        <v>13588.79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503.04</v>
      </c>
      <c r="C25" s="53">
        <v>170.87</v>
      </c>
      <c r="D25" s="47">
        <v>166.63</v>
      </c>
      <c r="E25" s="47">
        <v>4.24</v>
      </c>
      <c r="F25" s="47">
        <v>79.22</v>
      </c>
      <c r="G25" s="214">
        <v>3206.94</v>
      </c>
      <c r="H25" s="47">
        <v>1499.89</v>
      </c>
      <c r="I25" s="217">
        <v>1707.05</v>
      </c>
      <c r="J25" s="54">
        <v>1183.44</v>
      </c>
      <c r="K25" s="47">
        <v>0.31</v>
      </c>
      <c r="L25" s="47">
        <v>100.34</v>
      </c>
      <c r="M25" s="47">
        <v>85.72</v>
      </c>
      <c r="N25" s="47">
        <v>2011.66</v>
      </c>
      <c r="O25" s="54">
        <f t="shared" si="0"/>
        <v>7341.5400000000009</v>
      </c>
      <c r="P25" s="207">
        <f>(O25-O26)/O26</f>
        <v>0.20438211260743286</v>
      </c>
      <c r="Q25" s="208">
        <f>O25/$O$84</f>
        <v>4.2328506627980149E-2</v>
      </c>
      <c r="R25" s="196">
        <f>O25-O26</f>
        <v>1245.8500000000022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284.55</v>
      </c>
      <c r="C26" s="50">
        <v>150.24</v>
      </c>
      <c r="D26" s="45">
        <v>145.41999999999999</v>
      </c>
      <c r="E26" s="45">
        <v>4.82</v>
      </c>
      <c r="F26" s="45">
        <v>71.56</v>
      </c>
      <c r="G26" s="216">
        <v>2907.54</v>
      </c>
      <c r="H26" s="45">
        <v>1433.68</v>
      </c>
      <c r="I26" s="116">
        <v>1473.86</v>
      </c>
      <c r="J26" s="58">
        <v>710.9</v>
      </c>
      <c r="K26" s="45">
        <v>0.28000000000000003</v>
      </c>
      <c r="L26" s="45">
        <v>74.94</v>
      </c>
      <c r="M26" s="45">
        <v>119.45</v>
      </c>
      <c r="N26" s="45">
        <v>1776.23</v>
      </c>
      <c r="O26" s="21">
        <f t="shared" si="0"/>
        <v>6095.6899999999987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30.38</v>
      </c>
      <c r="C27" s="53">
        <v>0</v>
      </c>
      <c r="D27" s="47">
        <v>0</v>
      </c>
      <c r="E27" s="47">
        <v>0</v>
      </c>
      <c r="F27" s="47">
        <v>1.43</v>
      </c>
      <c r="G27" s="214">
        <v>226.18</v>
      </c>
      <c r="H27" s="47">
        <v>121.55</v>
      </c>
      <c r="I27" s="217">
        <v>104.63</v>
      </c>
      <c r="J27" s="95">
        <v>97.02</v>
      </c>
      <c r="K27" s="47">
        <v>0</v>
      </c>
      <c r="L27" s="47">
        <v>0.35</v>
      </c>
      <c r="M27" s="47">
        <v>25.29</v>
      </c>
      <c r="N27" s="47">
        <v>12.36</v>
      </c>
      <c r="O27" s="54">
        <f t="shared" si="0"/>
        <v>393.01000000000005</v>
      </c>
      <c r="P27" s="207">
        <f>(O27-O28)/O28</f>
        <v>0.48406464768522039</v>
      </c>
      <c r="Q27" s="208">
        <f>O27/$O$84</f>
        <v>2.2659450728133987E-3</v>
      </c>
      <c r="R27" s="196">
        <f>O27-O28</f>
        <v>128.19000000000005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13.93</v>
      </c>
      <c r="C28" s="50">
        <v>0</v>
      </c>
      <c r="D28" s="45">
        <v>0</v>
      </c>
      <c r="E28" s="45">
        <v>0</v>
      </c>
      <c r="F28" s="45">
        <v>0.33</v>
      </c>
      <c r="G28" s="216">
        <v>178.37</v>
      </c>
      <c r="H28" s="45">
        <v>93.49</v>
      </c>
      <c r="I28" s="116">
        <v>84.88</v>
      </c>
      <c r="J28" s="58">
        <v>49.44</v>
      </c>
      <c r="K28" s="45">
        <v>0</v>
      </c>
      <c r="L28" s="45">
        <v>0</v>
      </c>
      <c r="M28" s="45">
        <v>12.08</v>
      </c>
      <c r="N28" s="45">
        <v>10.67</v>
      </c>
      <c r="O28" s="21">
        <f t="shared" si="0"/>
        <v>264.82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69.55</v>
      </c>
      <c r="C29" s="53">
        <v>25.15</v>
      </c>
      <c r="D29" s="47">
        <v>25.15</v>
      </c>
      <c r="E29" s="47">
        <v>0</v>
      </c>
      <c r="F29" s="47">
        <v>24.55</v>
      </c>
      <c r="G29" s="214">
        <v>970.9</v>
      </c>
      <c r="H29" s="47">
        <v>554.94000000000005</v>
      </c>
      <c r="I29" s="217">
        <v>415.96</v>
      </c>
      <c r="J29" s="95">
        <v>238.96</v>
      </c>
      <c r="K29" s="47">
        <v>0</v>
      </c>
      <c r="L29" s="47">
        <v>16.68</v>
      </c>
      <c r="M29" s="47">
        <v>18.97</v>
      </c>
      <c r="N29" s="47">
        <v>58.16</v>
      </c>
      <c r="O29" s="54">
        <f t="shared" si="0"/>
        <v>1422.92</v>
      </c>
      <c r="P29" s="207">
        <f>(O29-O30)/O30</f>
        <v>0.38948889713493362</v>
      </c>
      <c r="Q29" s="208">
        <f>O29/$O$84</f>
        <v>8.2040115086324545E-3</v>
      </c>
      <c r="R29" s="196">
        <f>O29-O30</f>
        <v>398.86000000000013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36.81</v>
      </c>
      <c r="C30" s="243">
        <v>22.3</v>
      </c>
      <c r="D30" s="45">
        <v>22.3</v>
      </c>
      <c r="E30" s="45">
        <v>0</v>
      </c>
      <c r="F30" s="45">
        <v>23.28</v>
      </c>
      <c r="G30" s="216">
        <v>685.23</v>
      </c>
      <c r="H30" s="45">
        <v>400.77</v>
      </c>
      <c r="I30" s="116">
        <v>284.45999999999998</v>
      </c>
      <c r="J30" s="58">
        <v>183.96</v>
      </c>
      <c r="K30" s="45">
        <v>0</v>
      </c>
      <c r="L30" s="45">
        <v>15.99</v>
      </c>
      <c r="M30" s="45">
        <v>16.43</v>
      </c>
      <c r="N30" s="45">
        <v>40.06</v>
      </c>
      <c r="O30" s="21">
        <f t="shared" si="0"/>
        <v>1024.06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80.33</v>
      </c>
      <c r="C31" s="52">
        <v>20.12</v>
      </c>
      <c r="D31" s="47">
        <v>20.12</v>
      </c>
      <c r="E31" s="47">
        <v>0</v>
      </c>
      <c r="F31" s="47">
        <v>5.79</v>
      </c>
      <c r="G31" s="214">
        <v>952.79</v>
      </c>
      <c r="H31" s="47">
        <v>269.31</v>
      </c>
      <c r="I31" s="217">
        <v>683.48</v>
      </c>
      <c r="J31" s="95">
        <v>43.84</v>
      </c>
      <c r="K31" s="47">
        <v>0</v>
      </c>
      <c r="L31" s="47">
        <v>31.64</v>
      </c>
      <c r="M31" s="47">
        <v>4.26</v>
      </c>
      <c r="N31" s="47">
        <v>1.9</v>
      </c>
      <c r="O31" s="54">
        <f t="shared" si="0"/>
        <v>1140.67</v>
      </c>
      <c r="P31" s="207">
        <f>(O31-O32)/O32</f>
        <v>0.35012901545818231</v>
      </c>
      <c r="Q31" s="208">
        <f>O31/$O$84</f>
        <v>6.5766661566017638E-3</v>
      </c>
      <c r="R31" s="196">
        <f>O31-O32</f>
        <v>295.80999999999995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71.069999999999993</v>
      </c>
      <c r="C32" s="50">
        <v>20.52</v>
      </c>
      <c r="D32" s="45">
        <v>20.52</v>
      </c>
      <c r="E32" s="45">
        <v>0</v>
      </c>
      <c r="F32" s="45">
        <v>7.89</v>
      </c>
      <c r="G32" s="20">
        <v>656.65</v>
      </c>
      <c r="H32" s="45">
        <v>192.94</v>
      </c>
      <c r="I32" s="116">
        <v>463.71</v>
      </c>
      <c r="J32" s="243">
        <v>51.58</v>
      </c>
      <c r="K32" s="45">
        <v>0</v>
      </c>
      <c r="L32" s="45">
        <v>28.21</v>
      </c>
      <c r="M32" s="45">
        <v>3.48</v>
      </c>
      <c r="N32" s="45">
        <v>5.46</v>
      </c>
      <c r="O32" s="21">
        <f t="shared" si="0"/>
        <v>844.86000000000013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905.51</v>
      </c>
      <c r="C33" s="119">
        <v>189.56</v>
      </c>
      <c r="D33" s="245">
        <v>117.68</v>
      </c>
      <c r="E33" s="83">
        <v>71.88</v>
      </c>
      <c r="F33" s="245">
        <v>214.35</v>
      </c>
      <c r="G33" s="103">
        <v>5289.08</v>
      </c>
      <c r="H33" s="245">
        <v>1754.01</v>
      </c>
      <c r="I33" s="245">
        <v>3535.07</v>
      </c>
      <c r="J33" s="245">
        <v>4819.8</v>
      </c>
      <c r="K33" s="245">
        <v>103.65</v>
      </c>
      <c r="L33" s="245">
        <v>97.32</v>
      </c>
      <c r="M33" s="245">
        <v>175.14</v>
      </c>
      <c r="N33" s="245">
        <v>1747.2</v>
      </c>
      <c r="O33" s="54">
        <f t="shared" si="0"/>
        <v>13541.609999999999</v>
      </c>
      <c r="P33" s="207">
        <f>(O33-O34)/O34</f>
        <v>3.914517833340616E-2</v>
      </c>
      <c r="Q33" s="208">
        <f>O33/$O$84</f>
        <v>7.8075734605889513E-2</v>
      </c>
      <c r="R33" s="196">
        <f>O33-O34</f>
        <v>510.11999999999898</v>
      </c>
      <c r="S33" s="197"/>
      <c r="T33" s="209"/>
    </row>
    <row r="34" spans="1:112" s="205" customFormat="1" ht="21.75" thickBot="1" x14ac:dyDescent="0.4">
      <c r="A34" s="31" t="s">
        <v>16</v>
      </c>
      <c r="B34" s="33">
        <v>792.07</v>
      </c>
      <c r="C34" s="34">
        <v>198.99</v>
      </c>
      <c r="D34" s="34">
        <v>137.51</v>
      </c>
      <c r="E34" s="34">
        <v>61.48</v>
      </c>
      <c r="F34" s="246">
        <v>193.38</v>
      </c>
      <c r="G34" s="247">
        <v>6063.5</v>
      </c>
      <c r="H34" s="34">
        <v>2337.17</v>
      </c>
      <c r="I34" s="246">
        <v>3726.33</v>
      </c>
      <c r="J34" s="34">
        <v>4645.5600000000004</v>
      </c>
      <c r="K34" s="86">
        <v>94.59</v>
      </c>
      <c r="L34" s="248">
        <v>89.14</v>
      </c>
      <c r="M34" s="248">
        <v>153.72999999999999</v>
      </c>
      <c r="N34" s="248">
        <v>800.53</v>
      </c>
      <c r="O34" s="82">
        <f t="shared" si="0"/>
        <v>13031.49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2829.47</v>
      </c>
      <c r="C35" s="213">
        <v>690.1</v>
      </c>
      <c r="D35" s="54">
        <v>399.83</v>
      </c>
      <c r="E35" s="54">
        <v>290.27</v>
      </c>
      <c r="F35" s="54">
        <v>493.77</v>
      </c>
      <c r="G35" s="214">
        <v>8161.82</v>
      </c>
      <c r="H35" s="43">
        <v>2574.23</v>
      </c>
      <c r="I35" s="54">
        <v>5587.59</v>
      </c>
      <c r="J35" s="95">
        <v>8743.8700000000008</v>
      </c>
      <c r="K35" s="54">
        <v>243.95</v>
      </c>
      <c r="L35" s="54">
        <v>424.48</v>
      </c>
      <c r="M35" s="54">
        <v>317.82</v>
      </c>
      <c r="N35" s="54">
        <v>2782.27</v>
      </c>
      <c r="O35" s="54">
        <f t="shared" si="0"/>
        <v>24687.55</v>
      </c>
      <c r="P35" s="207">
        <f>(O35-O36)/O36</f>
        <v>0.15577605962504934</v>
      </c>
      <c r="Q35" s="208">
        <f>O35/$O$84</f>
        <v>0.14233895392568741</v>
      </c>
      <c r="R35" s="196">
        <f>O35-O36</f>
        <v>3327.3999999999978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2076.34</v>
      </c>
      <c r="C36" s="50">
        <v>649.97</v>
      </c>
      <c r="D36" s="45">
        <v>359.01</v>
      </c>
      <c r="E36" s="45">
        <v>290.95999999999998</v>
      </c>
      <c r="F36" s="45">
        <v>443.76</v>
      </c>
      <c r="G36" s="216">
        <v>7938.7</v>
      </c>
      <c r="H36" s="45">
        <v>2749.92</v>
      </c>
      <c r="I36" s="116">
        <v>5188.78</v>
      </c>
      <c r="J36" s="58">
        <v>7380.53</v>
      </c>
      <c r="K36" s="45">
        <v>161.72</v>
      </c>
      <c r="L36" s="45">
        <v>383.13</v>
      </c>
      <c r="M36" s="45">
        <v>399.27</v>
      </c>
      <c r="N36" s="45">
        <v>1926.73</v>
      </c>
      <c r="O36" s="21">
        <f t="shared" si="0"/>
        <v>21360.15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1220.3800000000001</v>
      </c>
      <c r="C37" s="225">
        <v>333.07</v>
      </c>
      <c r="D37" s="47">
        <v>194.9</v>
      </c>
      <c r="E37" s="47">
        <v>138.16999999999999</v>
      </c>
      <c r="F37" s="47">
        <v>191.95</v>
      </c>
      <c r="G37" s="214">
        <v>3869.8</v>
      </c>
      <c r="H37" s="47">
        <v>1116.82</v>
      </c>
      <c r="I37" s="217">
        <v>2752.98</v>
      </c>
      <c r="J37" s="54">
        <v>4098.43</v>
      </c>
      <c r="K37" s="47">
        <v>99.09</v>
      </c>
      <c r="L37" s="47">
        <v>114.72</v>
      </c>
      <c r="M37" s="47">
        <v>193.56</v>
      </c>
      <c r="N37" s="47">
        <v>2181.09</v>
      </c>
      <c r="O37" s="54">
        <f t="shared" si="0"/>
        <v>12302.09</v>
      </c>
      <c r="P37" s="207">
        <f>(O37-O38)/O38</f>
        <v>5.3306220300526577E-2</v>
      </c>
      <c r="Q37" s="208">
        <f>O37/$O$84</f>
        <v>7.0929137225024752E-2</v>
      </c>
      <c r="R37" s="196">
        <f>O37-O38</f>
        <v>622.59000000000015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902.53</v>
      </c>
      <c r="C38" s="50">
        <v>306.68</v>
      </c>
      <c r="D38" s="45">
        <v>168.46</v>
      </c>
      <c r="E38" s="45">
        <v>138.22</v>
      </c>
      <c r="F38" s="45">
        <v>201</v>
      </c>
      <c r="G38" s="216">
        <v>4075.66</v>
      </c>
      <c r="H38" s="45">
        <v>1341.26</v>
      </c>
      <c r="I38" s="116">
        <v>2734.4</v>
      </c>
      <c r="J38" s="249">
        <v>3649.55</v>
      </c>
      <c r="K38" s="45">
        <v>100.48</v>
      </c>
      <c r="L38" s="45">
        <v>106.77</v>
      </c>
      <c r="M38" s="45">
        <v>348.93</v>
      </c>
      <c r="N38" s="45">
        <v>1987.8999999999999</v>
      </c>
      <c r="O38" s="21">
        <f t="shared" si="0"/>
        <v>11679.5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2.4</v>
      </c>
      <c r="C39" s="225">
        <v>0.01</v>
      </c>
      <c r="D39" s="47">
        <v>0.01</v>
      </c>
      <c r="E39" s="47">
        <v>0</v>
      </c>
      <c r="F39" s="47">
        <v>0.68</v>
      </c>
      <c r="G39" s="214">
        <v>81.34</v>
      </c>
      <c r="H39" s="47">
        <v>4.3</v>
      </c>
      <c r="I39" s="217">
        <v>77.040000000000006</v>
      </c>
      <c r="J39" s="95">
        <v>0.53</v>
      </c>
      <c r="K39" s="47">
        <v>0</v>
      </c>
      <c r="L39" s="47">
        <v>43.05</v>
      </c>
      <c r="M39" s="47">
        <v>0.26</v>
      </c>
      <c r="N39" s="47">
        <v>3.2</v>
      </c>
      <c r="O39" s="54">
        <f t="shared" si="0"/>
        <v>131.46999999999997</v>
      </c>
      <c r="P39" s="250">
        <f>(O39-O40)/O40</f>
        <v>0.35745998967475434</v>
      </c>
      <c r="Q39" s="208">
        <f>O39/$O$84</f>
        <v>7.5800564546138114E-4</v>
      </c>
      <c r="R39" s="196">
        <f>O39-O40</f>
        <v>34.619999999999962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0.81</v>
      </c>
      <c r="C40" s="50">
        <v>0.09</v>
      </c>
      <c r="D40" s="45">
        <v>0.09</v>
      </c>
      <c r="E40" s="45">
        <v>0</v>
      </c>
      <c r="F40" s="45">
        <v>0.45</v>
      </c>
      <c r="G40" s="216">
        <v>62.01</v>
      </c>
      <c r="H40" s="45">
        <v>0.24</v>
      </c>
      <c r="I40" s="116">
        <v>61.77</v>
      </c>
      <c r="J40" s="60">
        <v>0.08</v>
      </c>
      <c r="K40" s="45">
        <v>0</v>
      </c>
      <c r="L40" s="45">
        <v>30.25</v>
      </c>
      <c r="M40" s="45">
        <v>0.26</v>
      </c>
      <c r="N40" s="45">
        <v>2.9</v>
      </c>
      <c r="O40" s="21">
        <f t="shared" si="0"/>
        <v>96.850000000000009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679.16</v>
      </c>
      <c r="C41" s="225">
        <v>111.44</v>
      </c>
      <c r="D41" s="47">
        <v>86.9</v>
      </c>
      <c r="E41" s="47">
        <v>24.54</v>
      </c>
      <c r="F41" s="47">
        <v>99.44</v>
      </c>
      <c r="G41" s="214">
        <v>2978.83</v>
      </c>
      <c r="H41" s="47">
        <v>1143.1600000000001</v>
      </c>
      <c r="I41" s="217">
        <v>1835.67</v>
      </c>
      <c r="J41" s="100">
        <v>1359.73</v>
      </c>
      <c r="K41" s="47">
        <v>18.190000000000001</v>
      </c>
      <c r="L41" s="47">
        <v>43.55</v>
      </c>
      <c r="M41" s="47">
        <v>55.05</v>
      </c>
      <c r="N41" s="47">
        <v>1644.57</v>
      </c>
      <c r="O41" s="54">
        <f t="shared" si="0"/>
        <v>6989.96</v>
      </c>
      <c r="P41" s="252">
        <f>(O41-O42)/O42</f>
        <v>0.23079144392559572</v>
      </c>
      <c r="Q41" s="253">
        <f>O41/$O$84</f>
        <v>4.0301431060692457E-2</v>
      </c>
      <c r="R41" s="56">
        <f>O41-O42</f>
        <v>1310.7200000000003</v>
      </c>
      <c r="S41" s="197"/>
    </row>
    <row r="42" spans="1:112" s="205" customFormat="1" ht="21.75" thickBot="1" x14ac:dyDescent="0.4">
      <c r="A42" s="31" t="s">
        <v>16</v>
      </c>
      <c r="B42" s="243">
        <v>414.81</v>
      </c>
      <c r="C42" s="50">
        <v>68.41</v>
      </c>
      <c r="D42" s="45">
        <v>57.22</v>
      </c>
      <c r="E42" s="45">
        <v>11.19</v>
      </c>
      <c r="F42" s="45">
        <v>77.5</v>
      </c>
      <c r="G42" s="216">
        <v>2689.2</v>
      </c>
      <c r="H42" s="45">
        <v>1228.33</v>
      </c>
      <c r="I42" s="50">
        <v>1460.87</v>
      </c>
      <c r="J42" s="50">
        <v>963.79</v>
      </c>
      <c r="K42" s="254">
        <v>11.08</v>
      </c>
      <c r="L42" s="45">
        <v>35.450000000000003</v>
      </c>
      <c r="M42" s="45">
        <v>52.79</v>
      </c>
      <c r="N42" s="45">
        <v>1366.21</v>
      </c>
      <c r="O42" s="21">
        <f t="shared" si="0"/>
        <v>5679.24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206.82</v>
      </c>
      <c r="C43" s="255">
        <v>35.74</v>
      </c>
      <c r="D43" s="256">
        <v>35.74</v>
      </c>
      <c r="E43" s="256">
        <v>0</v>
      </c>
      <c r="F43" s="256">
        <v>76.89</v>
      </c>
      <c r="G43" s="214">
        <v>1901.12</v>
      </c>
      <c r="H43" s="256">
        <v>1072.99</v>
      </c>
      <c r="I43" s="257">
        <v>828.13</v>
      </c>
      <c r="J43" s="53">
        <v>365.3</v>
      </c>
      <c r="K43" s="256">
        <v>0</v>
      </c>
      <c r="L43" s="256">
        <v>13.04</v>
      </c>
      <c r="M43" s="256">
        <v>52.23</v>
      </c>
      <c r="N43" s="256">
        <v>774.76</v>
      </c>
      <c r="O43" s="54">
        <f t="shared" si="0"/>
        <v>3425.8999999999996</v>
      </c>
      <c r="P43" s="258">
        <f>(O43-O44)/O44</f>
        <v>0.18559251940573296</v>
      </c>
      <c r="Q43" s="259">
        <f>O43/$O$84</f>
        <v>1.9752426719298288E-2</v>
      </c>
      <c r="R43" s="260">
        <f>O43-O44</f>
        <v>536.29</v>
      </c>
    </row>
    <row r="44" spans="1:112" s="203" customFormat="1" ht="21.75" thickBot="1" x14ac:dyDescent="0.4">
      <c r="A44" s="31" t="s">
        <v>16</v>
      </c>
      <c r="B44" s="262">
        <v>136.94</v>
      </c>
      <c r="C44" s="50">
        <v>34.76</v>
      </c>
      <c r="D44" s="263">
        <v>34.549999999999997</v>
      </c>
      <c r="E44" s="116">
        <v>0.21</v>
      </c>
      <c r="F44" s="116">
        <v>56.49</v>
      </c>
      <c r="G44" s="145">
        <v>1880.18</v>
      </c>
      <c r="H44" s="263">
        <v>1117.55</v>
      </c>
      <c r="I44" s="116">
        <v>762.63</v>
      </c>
      <c r="J44" s="116">
        <v>323.32</v>
      </c>
      <c r="K44" s="116">
        <v>0</v>
      </c>
      <c r="L44" s="116">
        <v>14.24</v>
      </c>
      <c r="M44" s="116">
        <v>52.37</v>
      </c>
      <c r="N44" s="45">
        <v>391.31</v>
      </c>
      <c r="O44" s="21">
        <f t="shared" si="0"/>
        <v>2889.6099999999997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1097.8800000000001</v>
      </c>
      <c r="C45" s="53">
        <v>26.31</v>
      </c>
      <c r="D45" s="256">
        <v>26.31</v>
      </c>
      <c r="E45" s="256">
        <v>0</v>
      </c>
      <c r="F45" s="256">
        <v>34.44</v>
      </c>
      <c r="G45" s="214">
        <v>1423.73</v>
      </c>
      <c r="H45" s="256">
        <v>701.79</v>
      </c>
      <c r="I45" s="257">
        <v>721.94</v>
      </c>
      <c r="J45" s="52">
        <v>672.09</v>
      </c>
      <c r="K45" s="256">
        <v>0.1</v>
      </c>
      <c r="L45" s="256">
        <v>17.59</v>
      </c>
      <c r="M45" s="256">
        <v>732.53</v>
      </c>
      <c r="N45" s="256">
        <v>2220.73</v>
      </c>
      <c r="O45" s="54">
        <f t="shared" si="0"/>
        <v>6225.4</v>
      </c>
      <c r="P45" s="258">
        <f>(O45-O46)/O46</f>
        <v>0.56781464458855369</v>
      </c>
      <c r="Q45" s="259">
        <f>O45/$O$84</f>
        <v>3.5893271052371514E-2</v>
      </c>
      <c r="R45" s="260">
        <f>O45-O46</f>
        <v>2254.6499999999996</v>
      </c>
    </row>
    <row r="46" spans="1:112" s="203" customFormat="1" ht="21.75" thickBot="1" x14ac:dyDescent="0.4">
      <c r="A46" s="31" t="s">
        <v>16</v>
      </c>
      <c r="B46" s="262">
        <v>812.42</v>
      </c>
      <c r="C46" s="116">
        <v>18.489999999999998</v>
      </c>
      <c r="D46" s="116">
        <v>18.489999999999998</v>
      </c>
      <c r="E46" s="50">
        <v>0</v>
      </c>
      <c r="F46" s="263">
        <v>28.41</v>
      </c>
      <c r="G46" s="188">
        <v>821.65</v>
      </c>
      <c r="H46" s="116">
        <v>540.36</v>
      </c>
      <c r="I46" s="50">
        <v>281.29000000000002</v>
      </c>
      <c r="J46" s="267">
        <v>443.72</v>
      </c>
      <c r="K46" s="116">
        <v>0</v>
      </c>
      <c r="L46" s="50">
        <v>13.23</v>
      </c>
      <c r="M46" s="263">
        <v>510.32</v>
      </c>
      <c r="N46" s="45">
        <v>1322.51</v>
      </c>
      <c r="O46" s="21">
        <f t="shared" si="0"/>
        <v>3970.75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31.7</v>
      </c>
      <c r="C47" s="53">
        <v>1.39</v>
      </c>
      <c r="D47" s="256">
        <v>1.39</v>
      </c>
      <c r="E47" s="256">
        <v>0</v>
      </c>
      <c r="F47" s="256">
        <v>16.5</v>
      </c>
      <c r="G47" s="214">
        <v>2140.66</v>
      </c>
      <c r="H47" s="256">
        <v>494.06</v>
      </c>
      <c r="I47" s="257">
        <v>1646.6</v>
      </c>
      <c r="J47" s="53">
        <v>1.61</v>
      </c>
      <c r="K47" s="256">
        <v>0</v>
      </c>
      <c r="L47" s="256">
        <v>3.95</v>
      </c>
      <c r="M47" s="256">
        <v>13.75</v>
      </c>
      <c r="N47" s="256">
        <v>9.4600000000000009</v>
      </c>
      <c r="O47" s="54">
        <f t="shared" si="0"/>
        <v>2219.02</v>
      </c>
      <c r="P47" s="271">
        <f>(O47-O48)/O48</f>
        <v>7.1193411664751835E-2</v>
      </c>
      <c r="Q47" s="259">
        <f>O47/$O$84</f>
        <v>1.2794019071968619E-2</v>
      </c>
      <c r="R47" s="260">
        <f>O47-O48</f>
        <v>147.48000000000002</v>
      </c>
    </row>
    <row r="48" spans="1:112" s="203" customFormat="1" ht="21.75" thickBot="1" x14ac:dyDescent="0.4">
      <c r="A48" s="31" t="s">
        <v>16</v>
      </c>
      <c r="B48" s="262">
        <v>27.86</v>
      </c>
      <c r="C48" s="50">
        <v>1.76</v>
      </c>
      <c r="D48" s="263">
        <v>1.76</v>
      </c>
      <c r="E48" s="116">
        <v>0</v>
      </c>
      <c r="F48" s="50">
        <v>13.49</v>
      </c>
      <c r="G48" s="145">
        <v>1977.72</v>
      </c>
      <c r="H48" s="50">
        <v>505</v>
      </c>
      <c r="I48" s="263">
        <v>1472.72</v>
      </c>
      <c r="J48" s="116">
        <v>0.71</v>
      </c>
      <c r="K48" s="116">
        <v>0</v>
      </c>
      <c r="L48" s="50">
        <v>3.89</v>
      </c>
      <c r="M48" s="263">
        <v>34.14</v>
      </c>
      <c r="N48" s="45">
        <v>11.97</v>
      </c>
      <c r="O48" s="21">
        <f t="shared" si="0"/>
        <v>2071.54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901.83</v>
      </c>
      <c r="C49" s="53">
        <v>297.11</v>
      </c>
      <c r="D49" s="256">
        <v>297.11</v>
      </c>
      <c r="E49" s="256">
        <v>0</v>
      </c>
      <c r="F49" s="256">
        <v>58.62</v>
      </c>
      <c r="G49" s="214">
        <v>3682.07</v>
      </c>
      <c r="H49" s="256">
        <v>1646.12</v>
      </c>
      <c r="I49" s="257">
        <v>2035.95</v>
      </c>
      <c r="J49" s="52">
        <v>942.9</v>
      </c>
      <c r="K49" s="256">
        <v>0</v>
      </c>
      <c r="L49" s="256">
        <v>337.83</v>
      </c>
      <c r="M49" s="256">
        <v>119.86</v>
      </c>
      <c r="N49" s="256">
        <v>516.32000000000005</v>
      </c>
      <c r="O49" s="54">
        <f t="shared" si="0"/>
        <v>6856.5399999999991</v>
      </c>
      <c r="P49" s="258">
        <f>(O49-O50)/O50</f>
        <v>-3.1381557013454658E-2</v>
      </c>
      <c r="Q49" s="259">
        <f>O49/$O$84</f>
        <v>3.9532182462400388E-2</v>
      </c>
      <c r="R49" s="260">
        <f>O49-O50</f>
        <v>-222.14000000000124</v>
      </c>
    </row>
    <row r="50" spans="1:197" s="203" customFormat="1" ht="21.75" thickBot="1" x14ac:dyDescent="0.4">
      <c r="A50" s="31" t="s">
        <v>16</v>
      </c>
      <c r="B50" s="262">
        <v>716.22</v>
      </c>
      <c r="C50" s="50">
        <v>307.14999999999998</v>
      </c>
      <c r="D50" s="263">
        <v>307.14999999999998</v>
      </c>
      <c r="E50" s="50">
        <v>0</v>
      </c>
      <c r="F50" s="263">
        <v>99.2</v>
      </c>
      <c r="G50" s="145">
        <v>3407.67</v>
      </c>
      <c r="H50" s="231">
        <v>1696.99</v>
      </c>
      <c r="I50" s="231">
        <v>1710.68</v>
      </c>
      <c r="J50" s="231">
        <v>735.28</v>
      </c>
      <c r="K50" s="263">
        <v>4.0999999999999996</v>
      </c>
      <c r="L50" s="50">
        <v>317.98</v>
      </c>
      <c r="M50" s="50">
        <v>291</v>
      </c>
      <c r="N50" s="45">
        <v>1200.08</v>
      </c>
      <c r="O50" s="21">
        <f t="shared" si="0"/>
        <v>7078.68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1376.97</v>
      </c>
      <c r="C51" s="26">
        <v>327.58</v>
      </c>
      <c r="D51" s="26">
        <v>196.85</v>
      </c>
      <c r="E51" s="26">
        <v>130.72999999999999</v>
      </c>
      <c r="F51" s="26">
        <v>346.61</v>
      </c>
      <c r="G51" s="26">
        <v>6046.85</v>
      </c>
      <c r="H51" s="26">
        <v>1501.73</v>
      </c>
      <c r="I51" s="26">
        <v>4545.12</v>
      </c>
      <c r="J51" s="26">
        <v>4858.47</v>
      </c>
      <c r="K51" s="26">
        <v>56.94</v>
      </c>
      <c r="L51" s="26">
        <v>154.19</v>
      </c>
      <c r="M51" s="26">
        <v>499.54</v>
      </c>
      <c r="N51" s="272">
        <v>2138.6</v>
      </c>
      <c r="O51" s="54">
        <f t="shared" si="0"/>
        <v>15805.750000000002</v>
      </c>
      <c r="P51" s="258">
        <f>(O51-O52)/O52</f>
        <v>6.8192815705102244E-2</v>
      </c>
      <c r="Q51" s="259">
        <f>O51/$O$84</f>
        <v>9.1129898309509613E-2</v>
      </c>
      <c r="R51" s="260">
        <f>O51-O52</f>
        <v>1009.0300000000007</v>
      </c>
    </row>
    <row r="52" spans="1:197" s="203" customFormat="1" ht="21.75" thickBot="1" x14ac:dyDescent="0.4">
      <c r="A52" s="79" t="s">
        <v>16</v>
      </c>
      <c r="B52" s="210">
        <v>1015.9</v>
      </c>
      <c r="C52" s="210">
        <v>304.81</v>
      </c>
      <c r="D52" s="211">
        <v>195.08</v>
      </c>
      <c r="E52" s="211">
        <v>109.73</v>
      </c>
      <c r="F52" s="211">
        <v>342.8</v>
      </c>
      <c r="G52" s="212">
        <v>6035.5</v>
      </c>
      <c r="H52" s="210">
        <v>1641.16</v>
      </c>
      <c r="I52" s="187">
        <v>4394.34</v>
      </c>
      <c r="J52" s="211">
        <v>5051.78</v>
      </c>
      <c r="K52" s="73">
        <v>17.04</v>
      </c>
      <c r="L52" s="211">
        <v>155.76</v>
      </c>
      <c r="M52" s="211">
        <v>336.01</v>
      </c>
      <c r="N52" s="273">
        <v>1537.12</v>
      </c>
      <c r="O52" s="82">
        <f t="shared" si="0"/>
        <v>14796.720000000001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165.83</v>
      </c>
      <c r="C53" s="274">
        <v>32.799999999999997</v>
      </c>
      <c r="D53" s="256">
        <v>14.92</v>
      </c>
      <c r="E53" s="256">
        <v>17.88</v>
      </c>
      <c r="F53" s="256">
        <v>8.3000000000000007</v>
      </c>
      <c r="G53" s="43">
        <v>782.94</v>
      </c>
      <c r="H53" s="256">
        <v>356.29</v>
      </c>
      <c r="I53" s="257">
        <v>426.65</v>
      </c>
      <c r="J53" s="275">
        <v>146.44</v>
      </c>
      <c r="K53" s="256">
        <v>0</v>
      </c>
      <c r="L53" s="256">
        <v>3.74</v>
      </c>
      <c r="M53" s="256">
        <v>154.56</v>
      </c>
      <c r="N53" s="256">
        <v>1309.1099999999999</v>
      </c>
      <c r="O53" s="54">
        <f t="shared" si="0"/>
        <v>2603.7200000000003</v>
      </c>
      <c r="P53" s="258">
        <f>(O53-O54)/O54</f>
        <v>-3.6109075024247768E-2</v>
      </c>
      <c r="Q53" s="259">
        <f>O53/$O$84</f>
        <v>1.5012051868872807E-2</v>
      </c>
      <c r="R53" s="260">
        <f>O53-O54</f>
        <v>-97.539999999999509</v>
      </c>
    </row>
    <row r="54" spans="1:197" s="203" customFormat="1" ht="21.75" thickBot="1" x14ac:dyDescent="0.4">
      <c r="A54" s="31" t="s">
        <v>16</v>
      </c>
      <c r="B54" s="243">
        <v>129.69999999999999</v>
      </c>
      <c r="C54" s="50">
        <v>15.54</v>
      </c>
      <c r="D54" s="263">
        <v>12.97</v>
      </c>
      <c r="E54" s="116">
        <v>2.57</v>
      </c>
      <c r="F54" s="50">
        <v>7.81</v>
      </c>
      <c r="G54" s="151">
        <v>640.6</v>
      </c>
      <c r="H54" s="116">
        <v>291.8</v>
      </c>
      <c r="I54" s="116">
        <v>348.8</v>
      </c>
      <c r="J54" s="116">
        <v>118.25</v>
      </c>
      <c r="K54" s="50">
        <v>0</v>
      </c>
      <c r="L54" s="50">
        <v>2.91</v>
      </c>
      <c r="M54" s="263">
        <v>36.99</v>
      </c>
      <c r="N54" s="45">
        <v>1749.4599999999998</v>
      </c>
      <c r="O54" s="21">
        <f t="shared" si="0"/>
        <v>2701.2599999999998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14715.299999999997</v>
      </c>
      <c r="C55" s="279">
        <f t="shared" ref="C55:O55" si="1">SUM(C5,C7,C9,C11,C13,C17,C19,C21,C23,C25,C27,C29,C31,C33,C35,C37,C39,C41,C43,C45,C47,C49,C51,C53,C15)</f>
        <v>3300.2700000000004</v>
      </c>
      <c r="D55" s="279">
        <f t="shared" si="1"/>
        <v>2504.1300000000006</v>
      </c>
      <c r="E55" s="279">
        <f t="shared" si="1"/>
        <v>796.13999999999987</v>
      </c>
      <c r="F55" s="279">
        <f t="shared" si="1"/>
        <v>2381.2100000000005</v>
      </c>
      <c r="G55" s="279">
        <f t="shared" si="1"/>
        <v>63481.29</v>
      </c>
      <c r="H55" s="279">
        <f t="shared" si="1"/>
        <v>24500.47</v>
      </c>
      <c r="I55" s="279">
        <f t="shared" si="1"/>
        <v>38980.82</v>
      </c>
      <c r="J55" s="279">
        <f t="shared" si="1"/>
        <v>34736.720000000001</v>
      </c>
      <c r="K55" s="279">
        <f t="shared" si="1"/>
        <v>640.74</v>
      </c>
      <c r="L55" s="279">
        <f t="shared" si="1"/>
        <v>2536.5199999999995</v>
      </c>
      <c r="M55" s="279">
        <f t="shared" si="1"/>
        <v>4224.4900000000007</v>
      </c>
      <c r="N55" s="279">
        <f t="shared" si="1"/>
        <v>24790.429999999997</v>
      </c>
      <c r="O55" s="279">
        <f t="shared" si="1"/>
        <v>150806.97</v>
      </c>
      <c r="P55" s="280">
        <f>(O55-O56)/O56</f>
        <v>0.12158214012078306</v>
      </c>
      <c r="Q55" s="281">
        <f>O55/$O$84</f>
        <v>0.86949520525538271</v>
      </c>
      <c r="R55" s="282">
        <f>O55-O56</f>
        <v>16347.829999999987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10703.71</v>
      </c>
      <c r="C56" s="22">
        <f t="shared" ref="C56:O56" si="2">SUM(C6,C8,C10,C12,C14,C18,C20,C22,C24,C26,C28,C30,C32,C34,C36,C38,C40,C42,C44,C46,C48,C50,C52,C54,C16)</f>
        <v>3033.92</v>
      </c>
      <c r="D56" s="22">
        <f t="shared" si="2"/>
        <v>2262.1099999999997</v>
      </c>
      <c r="E56" s="22">
        <f t="shared" si="2"/>
        <v>771.81000000000017</v>
      </c>
      <c r="F56" s="22">
        <f t="shared" si="2"/>
        <v>2212.12</v>
      </c>
      <c r="G56" s="22">
        <f t="shared" si="2"/>
        <v>58315.670000000006</v>
      </c>
      <c r="H56" s="22">
        <f t="shared" si="2"/>
        <v>24218.410000000007</v>
      </c>
      <c r="I56" s="22">
        <f t="shared" si="2"/>
        <v>34097.26</v>
      </c>
      <c r="J56" s="22">
        <f t="shared" si="2"/>
        <v>30916.129999999997</v>
      </c>
      <c r="K56" s="22">
        <f t="shared" si="2"/>
        <v>510.66000000000008</v>
      </c>
      <c r="L56" s="22">
        <f t="shared" si="2"/>
        <v>2266.9000000000005</v>
      </c>
      <c r="M56" s="22">
        <f t="shared" si="2"/>
        <v>4081.33</v>
      </c>
      <c r="N56" s="22">
        <f t="shared" si="2"/>
        <v>22418.699999999997</v>
      </c>
      <c r="O56" s="22">
        <f t="shared" si="2"/>
        <v>134459.14000000001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0.37478500445172735</v>
      </c>
      <c r="C57" s="291">
        <f t="shared" ref="C57:O57" si="3">(C55-C56)/C56</f>
        <v>8.7790713004957402E-2</v>
      </c>
      <c r="D57" s="291">
        <f t="shared" si="3"/>
        <v>0.10698860798104466</v>
      </c>
      <c r="E57" s="291">
        <f t="shared" si="3"/>
        <v>3.1523302367162505E-2</v>
      </c>
      <c r="F57" s="291">
        <f t="shared" si="3"/>
        <v>7.6437987089308268E-2</v>
      </c>
      <c r="G57" s="291">
        <f t="shared" si="3"/>
        <v>8.8580307831497007E-2</v>
      </c>
      <c r="H57" s="291">
        <f t="shared" si="3"/>
        <v>1.1646511889095689E-2</v>
      </c>
      <c r="I57" s="291">
        <f t="shared" si="3"/>
        <v>0.14322441158028526</v>
      </c>
      <c r="J57" s="291">
        <f t="shared" si="3"/>
        <v>0.12357918018846487</v>
      </c>
      <c r="K57" s="291">
        <f t="shared" si="3"/>
        <v>0.25472917401010436</v>
      </c>
      <c r="L57" s="291">
        <f t="shared" si="3"/>
        <v>0.11893775640742817</v>
      </c>
      <c r="M57" s="291">
        <f t="shared" si="3"/>
        <v>3.5076800944790244E-2</v>
      </c>
      <c r="N57" s="291">
        <f t="shared" si="3"/>
        <v>0.10579248573735318</v>
      </c>
      <c r="O57" s="291">
        <f t="shared" si="3"/>
        <v>0.12158214012078306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/>
      <c r="C59" s="214"/>
      <c r="D59" s="214"/>
      <c r="E59" s="214"/>
      <c r="F59" s="214"/>
      <c r="G59" s="214"/>
      <c r="H59" s="214"/>
      <c r="I59" s="214"/>
      <c r="J59" s="95">
        <v>661.14</v>
      </c>
      <c r="K59" s="214"/>
      <c r="L59" s="214"/>
      <c r="M59" s="214">
        <v>105.99</v>
      </c>
      <c r="N59" s="214"/>
      <c r="O59" s="54">
        <f t="shared" ref="O59:O72" si="4">B59+C59+F59+G59+J59+K59+L59+M59+N59</f>
        <v>767.13</v>
      </c>
      <c r="P59" s="297">
        <f>(O59-O60)/O60</f>
        <v>0.82441495433789946</v>
      </c>
      <c r="Q59" s="195">
        <f>O59/$O$84</f>
        <v>4.4229776435900925E-3</v>
      </c>
      <c r="R59" s="196">
        <f>O59-O60</f>
        <v>346.65</v>
      </c>
      <c r="S59" s="197"/>
    </row>
    <row r="60" spans="1:197" s="298" customFormat="1" ht="21.75" thickBot="1" x14ac:dyDescent="0.4">
      <c r="A60" s="79" t="s">
        <v>16</v>
      </c>
      <c r="B60" s="45"/>
      <c r="C60" s="45"/>
      <c r="D60" s="45"/>
      <c r="E60" s="45"/>
      <c r="F60" s="45"/>
      <c r="G60" s="45"/>
      <c r="H60" s="45"/>
      <c r="I60" s="45"/>
      <c r="J60" s="222">
        <v>355.44</v>
      </c>
      <c r="K60" s="45"/>
      <c r="L60" s="45"/>
      <c r="M60" s="45">
        <v>65.040000000000006</v>
      </c>
      <c r="N60" s="45"/>
      <c r="O60" s="21">
        <f t="shared" si="4"/>
        <v>420.48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79</v>
      </c>
      <c r="B61" s="47"/>
      <c r="C61" s="47"/>
      <c r="D61" s="47"/>
      <c r="E61" s="47"/>
      <c r="F61" s="47"/>
      <c r="G61" s="47"/>
      <c r="H61" s="47"/>
      <c r="I61" s="47"/>
      <c r="J61" s="100">
        <v>2074.65</v>
      </c>
      <c r="K61" s="47"/>
      <c r="L61" s="47"/>
      <c r="M61" s="47">
        <v>125.83</v>
      </c>
      <c r="N61" s="47"/>
      <c r="O61" s="54">
        <f t="shared" si="4"/>
        <v>2200.48</v>
      </c>
      <c r="P61" s="207">
        <f>(O61-O62)/O62</f>
        <v>0.18833097519090153</v>
      </c>
      <c r="Q61" s="208">
        <f>O61/$O$84</f>
        <v>1.2687124535824603E-2</v>
      </c>
      <c r="R61" s="196">
        <f>O61-O62</f>
        <v>348.74</v>
      </c>
      <c r="S61" s="197"/>
    </row>
    <row r="62" spans="1:197" s="205" customFormat="1" ht="21.75" thickBot="1" x14ac:dyDescent="0.4">
      <c r="A62" s="79" t="s">
        <v>16</v>
      </c>
      <c r="B62" s="45"/>
      <c r="C62" s="45"/>
      <c r="D62" s="45"/>
      <c r="E62" s="45"/>
      <c r="F62" s="45"/>
      <c r="G62" s="45"/>
      <c r="H62" s="45"/>
      <c r="I62" s="116"/>
      <c r="J62" s="116">
        <v>1688.82</v>
      </c>
      <c r="K62" s="45"/>
      <c r="L62" s="45"/>
      <c r="M62" s="45">
        <v>162.91999999999999</v>
      </c>
      <c r="N62" s="45"/>
      <c r="O62" s="21">
        <f t="shared" si="4"/>
        <v>1851.74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/>
      <c r="C63" s="47"/>
      <c r="D63" s="47"/>
      <c r="E63" s="47"/>
      <c r="F63" s="47"/>
      <c r="G63" s="47"/>
      <c r="H63" s="47"/>
      <c r="I63" s="47"/>
      <c r="J63" s="100">
        <v>506.27</v>
      </c>
      <c r="K63" s="47"/>
      <c r="L63" s="47"/>
      <c r="M63" s="47">
        <v>7.35</v>
      </c>
      <c r="N63" s="47"/>
      <c r="O63" s="54">
        <f t="shared" si="4"/>
        <v>513.62</v>
      </c>
      <c r="P63" s="207">
        <f>(O63-O64)/O64</f>
        <v>0.19513216679076698</v>
      </c>
      <c r="Q63" s="208">
        <f>O63/$O$84</f>
        <v>2.961336119433138E-3</v>
      </c>
      <c r="R63" s="196">
        <f>O63-O64</f>
        <v>83.860000000000014</v>
      </c>
      <c r="S63" s="197"/>
    </row>
    <row r="64" spans="1:197" s="205" customFormat="1" ht="21.75" thickBot="1" x14ac:dyDescent="0.4">
      <c r="A64" s="79" t="s">
        <v>16</v>
      </c>
      <c r="B64" s="45"/>
      <c r="C64" s="45"/>
      <c r="D64" s="45"/>
      <c r="E64" s="45"/>
      <c r="F64" s="45"/>
      <c r="G64" s="45"/>
      <c r="H64" s="45"/>
      <c r="I64" s="116"/>
      <c r="J64" s="116">
        <v>415.59</v>
      </c>
      <c r="K64" s="45"/>
      <c r="L64" s="45"/>
      <c r="M64" s="45">
        <v>14.17</v>
      </c>
      <c r="N64" s="45"/>
      <c r="O64" s="21">
        <f t="shared" si="4"/>
        <v>429.76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/>
      <c r="C65" s="103"/>
      <c r="D65" s="83"/>
      <c r="E65" s="83"/>
      <c r="F65" s="103"/>
      <c r="G65" s="83"/>
      <c r="H65" s="103"/>
      <c r="I65" s="83"/>
      <c r="J65" s="299">
        <v>1027.58</v>
      </c>
      <c r="K65" s="47"/>
      <c r="L65" s="47"/>
      <c r="M65" s="47">
        <v>57.03</v>
      </c>
      <c r="N65" s="47"/>
      <c r="O65" s="54">
        <f t="shared" si="4"/>
        <v>1084.6099999999999</v>
      </c>
      <c r="P65" s="207">
        <f>(O65-O66)/O66</f>
        <v>0.33871067280514427</v>
      </c>
      <c r="Q65" s="208">
        <f>O65/$O$84</f>
        <v>6.2534456767617611E-3</v>
      </c>
      <c r="R65" s="196">
        <f>O65-O66</f>
        <v>274.41999999999985</v>
      </c>
      <c r="S65" s="197"/>
    </row>
    <row r="66" spans="1:112" s="205" customFormat="1" ht="21.75" thickBot="1" x14ac:dyDescent="0.4">
      <c r="A66" s="79" t="s">
        <v>16</v>
      </c>
      <c r="B66" s="300"/>
      <c r="C66" s="301"/>
      <c r="D66" s="300"/>
      <c r="E66" s="114"/>
      <c r="F66" s="301"/>
      <c r="G66" s="300"/>
      <c r="H66" s="301"/>
      <c r="I66" s="114"/>
      <c r="J66" s="115">
        <v>781.25</v>
      </c>
      <c r="K66" s="45"/>
      <c r="L66" s="45"/>
      <c r="M66" s="45">
        <v>28.94</v>
      </c>
      <c r="N66" s="45"/>
      <c r="O66" s="21">
        <f t="shared" si="4"/>
        <v>810.19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75</v>
      </c>
      <c r="B67" s="54"/>
      <c r="C67" s="54"/>
      <c r="D67" s="54"/>
      <c r="E67" s="43"/>
      <c r="F67" s="54"/>
      <c r="G67" s="54"/>
      <c r="H67" s="54"/>
      <c r="I67" s="43"/>
      <c r="J67" s="43">
        <v>6.01</v>
      </c>
      <c r="K67" s="47"/>
      <c r="L67" s="47"/>
      <c r="M67" s="47">
        <v>0</v>
      </c>
      <c r="N67" s="47"/>
      <c r="O67" s="47">
        <f t="shared" si="4"/>
        <v>6.01</v>
      </c>
      <c r="P67" s="302">
        <f>(O67-O68)/O68</f>
        <v>1.7194570135746605</v>
      </c>
      <c r="Q67" s="208">
        <f>O67/$O$84</f>
        <v>3.4651357185843929E-5</v>
      </c>
      <c r="R67" s="196">
        <f>O67-O68</f>
        <v>3.8</v>
      </c>
    </row>
    <row r="68" spans="1:112" s="203" customFormat="1" ht="21.75" thickBot="1" x14ac:dyDescent="0.4">
      <c r="A68" s="79" t="s">
        <v>16</v>
      </c>
      <c r="B68" s="45"/>
      <c r="C68" s="45"/>
      <c r="D68" s="45"/>
      <c r="E68" s="45"/>
      <c r="F68" s="45"/>
      <c r="G68" s="45"/>
      <c r="H68" s="45"/>
      <c r="I68" s="45"/>
      <c r="J68" s="45">
        <v>2.21</v>
      </c>
      <c r="K68" s="45"/>
      <c r="L68" s="45"/>
      <c r="M68" s="45">
        <v>0</v>
      </c>
      <c r="N68" s="45"/>
      <c r="O68" s="45">
        <f t="shared" si="4"/>
        <v>2.21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/>
      <c r="C69" s="306"/>
      <c r="D69" s="306"/>
      <c r="E69" s="306"/>
      <c r="F69" s="306"/>
      <c r="G69" s="306"/>
      <c r="H69" s="306"/>
      <c r="I69" s="307"/>
      <c r="J69" s="275">
        <v>2024.7</v>
      </c>
      <c r="K69" s="306"/>
      <c r="L69" s="306"/>
      <c r="M69" s="306">
        <v>142.16999999999999</v>
      </c>
      <c r="N69" s="306"/>
      <c r="O69" s="42">
        <f>B69+C69+F69+G69+J69+K69+L69+M69+N69</f>
        <v>2166.87</v>
      </c>
      <c r="P69" s="227">
        <f>(O69-O70)/O70</f>
        <v>0.30520184558300911</v>
      </c>
      <c r="Q69" s="308">
        <f>O69/$O$84</f>
        <v>1.2493342153958342E-2</v>
      </c>
      <c r="R69" s="309">
        <f>O69-O70</f>
        <v>506.69000000000005</v>
      </c>
      <c r="S69" s="241"/>
    </row>
    <row r="70" spans="1:112" s="205" customFormat="1" ht="21.75" thickBot="1" x14ac:dyDescent="0.4">
      <c r="A70" s="79" t="s">
        <v>34</v>
      </c>
      <c r="B70" s="45"/>
      <c r="C70" s="45"/>
      <c r="D70" s="45"/>
      <c r="E70" s="45"/>
      <c r="F70" s="45"/>
      <c r="G70" s="45"/>
      <c r="H70" s="45"/>
      <c r="I70" s="116"/>
      <c r="J70" s="58">
        <v>1532.62</v>
      </c>
      <c r="K70" s="45"/>
      <c r="L70" s="45"/>
      <c r="M70" s="45">
        <v>127.56</v>
      </c>
      <c r="N70" s="45"/>
      <c r="O70" s="21">
        <f>B70+C70+F70+G70+J70+K70+L70+M70+N70</f>
        <v>1660.1799999999998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/>
      <c r="C71" s="53"/>
      <c r="D71" s="255"/>
      <c r="E71" s="255"/>
      <c r="F71" s="310"/>
      <c r="G71" s="53"/>
      <c r="H71" s="255"/>
      <c r="I71" s="255"/>
      <c r="J71" s="53">
        <v>5741.15</v>
      </c>
      <c r="K71" s="255"/>
      <c r="L71" s="255"/>
      <c r="M71" s="255">
        <v>122.42</v>
      </c>
      <c r="N71" s="255"/>
      <c r="O71" s="54">
        <f t="shared" si="4"/>
        <v>5863.57</v>
      </c>
      <c r="P71" s="311">
        <f>(O71-O72)/O72</f>
        <v>0.31510281161968684</v>
      </c>
      <c r="Q71" s="312">
        <f>O71/$O$84</f>
        <v>3.3807097912512296E-2</v>
      </c>
      <c r="R71" s="313">
        <f>O71-O72</f>
        <v>1404.9300000000003</v>
      </c>
    </row>
    <row r="72" spans="1:112" s="203" customFormat="1" ht="21.75" thickBot="1" x14ac:dyDescent="0.4">
      <c r="A72" s="79" t="s">
        <v>34</v>
      </c>
      <c r="B72" s="50"/>
      <c r="C72" s="116"/>
      <c r="D72" s="45"/>
      <c r="E72" s="254"/>
      <c r="F72" s="254"/>
      <c r="G72" s="116"/>
      <c r="H72" s="116"/>
      <c r="I72" s="50"/>
      <c r="J72" s="50">
        <v>4356.41</v>
      </c>
      <c r="K72" s="50"/>
      <c r="L72" s="222"/>
      <c r="M72" s="116">
        <v>102.23</v>
      </c>
      <c r="N72" s="116"/>
      <c r="O72" s="21">
        <f t="shared" si="4"/>
        <v>4458.6399999999994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12041.5</v>
      </c>
      <c r="K73" s="315">
        <f t="shared" si="5"/>
        <v>0</v>
      </c>
      <c r="L73" s="315">
        <f t="shared" si="5"/>
        <v>0</v>
      </c>
      <c r="M73" s="315">
        <f t="shared" si="5"/>
        <v>560.79</v>
      </c>
      <c r="N73" s="315">
        <f t="shared" si="5"/>
        <v>0</v>
      </c>
      <c r="O73" s="315">
        <f t="shared" si="5"/>
        <v>12602.29</v>
      </c>
      <c r="P73" s="292">
        <f>(O73-O74)/O74</f>
        <v>0.30821430054395216</v>
      </c>
      <c r="Q73" s="293">
        <f>O73/$O$84</f>
        <v>7.265997539926608E-2</v>
      </c>
      <c r="R73" s="30">
        <f>O73-O74</f>
        <v>2969.09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9132.34</v>
      </c>
      <c r="K74" s="249">
        <f t="shared" si="6"/>
        <v>0</v>
      </c>
      <c r="L74" s="249">
        <f t="shared" si="6"/>
        <v>0</v>
      </c>
      <c r="M74" s="249">
        <f t="shared" si="6"/>
        <v>500.86</v>
      </c>
      <c r="N74" s="249">
        <f t="shared" si="6"/>
        <v>0</v>
      </c>
      <c r="O74" s="249">
        <f t="shared" si="6"/>
        <v>9633.2000000000007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0.31855581373448644</v>
      </c>
      <c r="K75" s="291"/>
      <c r="L75" s="291"/>
      <c r="M75" s="320">
        <f>(M73-M74)/M74</f>
        <v>0.11965419478496975</v>
      </c>
      <c r="N75" s="320"/>
      <c r="O75" s="320">
        <f>(O73-O74)/O74</f>
        <v>0.30821430054395216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/>
      <c r="C77" s="214"/>
      <c r="D77" s="214"/>
      <c r="E77" s="214"/>
      <c r="F77" s="214"/>
      <c r="G77" s="214"/>
      <c r="H77" s="214"/>
      <c r="I77" s="214"/>
      <c r="J77" s="95"/>
      <c r="K77" s="214"/>
      <c r="L77" s="214"/>
      <c r="M77" s="214"/>
      <c r="N77" s="214">
        <v>9031.43</v>
      </c>
      <c r="O77" s="54">
        <f>B77+C77+D77+E77+F77+G77+H77+I77+J77+K77+L77+M77+N77</f>
        <v>9031.43</v>
      </c>
      <c r="P77" s="297">
        <f>(O77-O78)/O78</f>
        <v>0.30786229507247143</v>
      </c>
      <c r="Q77" s="195">
        <f>O77/$O$84</f>
        <v>5.2071764863385439E-2</v>
      </c>
      <c r="R77" s="196">
        <f>O77-O78</f>
        <v>2125.9400000000005</v>
      </c>
      <c r="S77" s="197"/>
      <c r="T77" s="209"/>
    </row>
    <row r="78" spans="1:112" s="205" customFormat="1" ht="21.75" thickBot="1" x14ac:dyDescent="0.4">
      <c r="A78" s="298" t="s">
        <v>16</v>
      </c>
      <c r="B78" s="45"/>
      <c r="C78" s="45"/>
      <c r="D78" s="45"/>
      <c r="E78" s="45"/>
      <c r="F78" s="45"/>
      <c r="G78" s="45"/>
      <c r="H78" s="45"/>
      <c r="I78" s="45"/>
      <c r="J78" s="323"/>
      <c r="K78" s="45"/>
      <c r="L78" s="45"/>
      <c r="M78" s="45"/>
      <c r="N78" s="45">
        <v>6905.49</v>
      </c>
      <c r="O78" s="54">
        <f t="shared" ref="O78:O80" si="7">B78+C78+D78+E78+F78+G78+H78+I78+J78+K78+L78+M78+N78</f>
        <v>6905.49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/>
      <c r="C79" s="103"/>
      <c r="D79" s="103"/>
      <c r="E79" s="83"/>
      <c r="F79" s="103"/>
      <c r="G79" s="103"/>
      <c r="H79" s="83"/>
      <c r="I79" s="83"/>
      <c r="J79" s="125"/>
      <c r="K79" s="47"/>
      <c r="L79" s="47"/>
      <c r="M79" s="47"/>
      <c r="N79" s="47">
        <v>1001.29</v>
      </c>
      <c r="O79" s="54">
        <f t="shared" si="7"/>
        <v>1001.29</v>
      </c>
      <c r="P79" s="207">
        <f>(O79-O80)/O80</f>
        <v>-8.9131878428411596E-2</v>
      </c>
      <c r="Q79" s="208">
        <f>O79/$O$84</f>
        <v>5.7730544819656684E-3</v>
      </c>
      <c r="R79" s="196">
        <f>O79-O80</f>
        <v>-97.980000000000018</v>
      </c>
      <c r="S79" s="197"/>
      <c r="T79" s="209"/>
    </row>
    <row r="80" spans="1:112" s="205" customFormat="1" ht="21.75" thickBot="1" x14ac:dyDescent="0.4">
      <c r="A80" s="298" t="s">
        <v>16</v>
      </c>
      <c r="B80" s="328"/>
      <c r="C80" s="328"/>
      <c r="D80" s="328"/>
      <c r="E80" s="329"/>
      <c r="F80" s="328"/>
      <c r="G80" s="328"/>
      <c r="H80" s="329"/>
      <c r="I80" s="329"/>
      <c r="J80" s="328"/>
      <c r="K80" s="45"/>
      <c r="L80" s="45"/>
      <c r="M80" s="45"/>
      <c r="N80" s="45">
        <v>1099.27</v>
      </c>
      <c r="O80" s="54">
        <f t="shared" si="7"/>
        <v>1099.27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10032.720000000001</v>
      </c>
      <c r="O81" s="315">
        <f t="shared" ref="O81" si="9">SUM(O77,O79)</f>
        <v>10032.720000000001</v>
      </c>
      <c r="P81" s="292">
        <f>(O81-O82)/O82</f>
        <v>0.25334426016520184</v>
      </c>
      <c r="Q81" s="293">
        <f>O81/$O$84</f>
        <v>5.7844819345351114E-2</v>
      </c>
      <c r="R81" s="282">
        <f>O81-O82</f>
        <v>2027.9600000000009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8004.76</v>
      </c>
      <c r="O82" s="249">
        <f>B82+C82+F82+G82+J82+K82+L82+M82+N82</f>
        <v>8004.76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0.25334426016520184</v>
      </c>
      <c r="O83" s="320">
        <f>(O81-O82)/O82</f>
        <v>0.25334426016520184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14715.299999999997</v>
      </c>
      <c r="C84" s="331">
        <f t="shared" ref="C84:N84" si="11">SUM(C55,C73,C81)</f>
        <v>3300.2700000000004</v>
      </c>
      <c r="D84" s="331">
        <f t="shared" si="11"/>
        <v>2504.1300000000006</v>
      </c>
      <c r="E84" s="331">
        <f t="shared" si="11"/>
        <v>796.13999999999987</v>
      </c>
      <c r="F84" s="331">
        <f t="shared" si="11"/>
        <v>2381.2100000000005</v>
      </c>
      <c r="G84" s="331">
        <f t="shared" si="11"/>
        <v>63481.29</v>
      </c>
      <c r="H84" s="331">
        <f t="shared" si="11"/>
        <v>24500.47</v>
      </c>
      <c r="I84" s="331">
        <f t="shared" si="11"/>
        <v>38980.82</v>
      </c>
      <c r="J84" s="331">
        <f t="shared" si="11"/>
        <v>46778.22</v>
      </c>
      <c r="K84" s="331">
        <f t="shared" si="11"/>
        <v>640.74</v>
      </c>
      <c r="L84" s="331">
        <f t="shared" si="11"/>
        <v>2536.5199999999995</v>
      </c>
      <c r="M84" s="331">
        <f t="shared" si="11"/>
        <v>4785.2800000000007</v>
      </c>
      <c r="N84" s="331">
        <f t="shared" si="11"/>
        <v>34823.149999999994</v>
      </c>
      <c r="O84" s="331">
        <f>SUM(O55,O73,O81)</f>
        <v>173441.98</v>
      </c>
      <c r="P84" s="292">
        <f>(O84-O85)/O85</f>
        <v>0.14033719249084942</v>
      </c>
      <c r="Q84" s="293">
        <f>O84/$O$84</f>
        <v>1</v>
      </c>
      <c r="R84" s="282">
        <f>O84-O85</f>
        <v>21344.879999999976</v>
      </c>
      <c r="S84" s="197"/>
    </row>
    <row r="85" spans="1:197" x14ac:dyDescent="0.35">
      <c r="A85" s="332" t="s">
        <v>26</v>
      </c>
      <c r="B85" s="333">
        <f>SUM(B56,B74,B82)</f>
        <v>10703.71</v>
      </c>
      <c r="C85" s="333">
        <f t="shared" ref="C85:O85" si="12">SUM(C56,C74,C82)</f>
        <v>3033.92</v>
      </c>
      <c r="D85" s="333">
        <f t="shared" si="12"/>
        <v>2262.1099999999997</v>
      </c>
      <c r="E85" s="333">
        <f t="shared" si="12"/>
        <v>771.81000000000017</v>
      </c>
      <c r="F85" s="333">
        <f t="shared" si="12"/>
        <v>2212.12</v>
      </c>
      <c r="G85" s="333">
        <f t="shared" si="12"/>
        <v>58315.670000000006</v>
      </c>
      <c r="H85" s="333">
        <f t="shared" si="12"/>
        <v>24218.410000000007</v>
      </c>
      <c r="I85" s="333">
        <f t="shared" si="12"/>
        <v>34097.26</v>
      </c>
      <c r="J85" s="333">
        <f t="shared" si="12"/>
        <v>40048.47</v>
      </c>
      <c r="K85" s="333">
        <f t="shared" si="12"/>
        <v>510.66000000000008</v>
      </c>
      <c r="L85" s="333">
        <f t="shared" si="12"/>
        <v>2266.9000000000005</v>
      </c>
      <c r="M85" s="333">
        <f t="shared" si="12"/>
        <v>4582.1899999999996</v>
      </c>
      <c r="N85" s="333">
        <f t="shared" si="12"/>
        <v>30423.46</v>
      </c>
      <c r="O85" s="333">
        <f t="shared" si="12"/>
        <v>152097.10000000003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0.37478500445172735</v>
      </c>
      <c r="C86" s="163">
        <f t="shared" si="13"/>
        <v>8.7790713004957402E-2</v>
      </c>
      <c r="D86" s="163">
        <f t="shared" si="13"/>
        <v>0.10698860798104466</v>
      </c>
      <c r="E86" s="163">
        <f t="shared" si="13"/>
        <v>3.1523302367162505E-2</v>
      </c>
      <c r="F86" s="163">
        <f t="shared" si="13"/>
        <v>7.6437987089308268E-2</v>
      </c>
      <c r="G86" s="163">
        <f t="shared" si="13"/>
        <v>8.8580307831497007E-2</v>
      </c>
      <c r="H86" s="163">
        <f t="shared" si="13"/>
        <v>1.1646511889095689E-2</v>
      </c>
      <c r="I86" s="163">
        <f t="shared" si="13"/>
        <v>0.14322441158028526</v>
      </c>
      <c r="J86" s="163">
        <f t="shared" si="13"/>
        <v>0.16804012737565255</v>
      </c>
      <c r="K86" s="163">
        <f t="shared" si="13"/>
        <v>0.25472917401010436</v>
      </c>
      <c r="L86" s="163">
        <f t="shared" si="13"/>
        <v>0.11893775640742817</v>
      </c>
      <c r="M86" s="163">
        <f t="shared" si="13"/>
        <v>4.4321601679546477E-2</v>
      </c>
      <c r="N86" s="163">
        <f t="shared" si="13"/>
        <v>0.14461504378528922</v>
      </c>
      <c r="O86" s="338">
        <f>(O84-O85)/O85</f>
        <v>0.14033719249084942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8.4842781430424147E-2</v>
      </c>
      <c r="C87" s="163">
        <f t="shared" si="14"/>
        <v>1.9028092276160594E-2</v>
      </c>
      <c r="D87" s="163">
        <f t="shared" si="14"/>
        <v>1.443785408815098E-2</v>
      </c>
      <c r="E87" s="163">
        <f t="shared" si="14"/>
        <v>4.5902381880096148E-3</v>
      </c>
      <c r="F87" s="163">
        <f t="shared" si="14"/>
        <v>1.3729144466639509E-2</v>
      </c>
      <c r="G87" s="163">
        <f t="shared" si="14"/>
        <v>0.36600879441067263</v>
      </c>
      <c r="H87" s="163">
        <f t="shared" si="14"/>
        <v>0.14126032232796235</v>
      </c>
      <c r="I87" s="163">
        <f t="shared" si="14"/>
        <v>0.22474847208271029</v>
      </c>
      <c r="J87" s="163">
        <f t="shared" si="14"/>
        <v>0.26970529280166194</v>
      </c>
      <c r="K87" s="163">
        <f t="shared" si="14"/>
        <v>3.6942613316568455E-3</v>
      </c>
      <c r="L87" s="163">
        <f t="shared" si="14"/>
        <v>1.4624602417477012E-2</v>
      </c>
      <c r="M87" s="163">
        <f t="shared" si="14"/>
        <v>2.7590090934155619E-2</v>
      </c>
      <c r="N87" s="163">
        <f t="shared" si="14"/>
        <v>0.20077693993115156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7.0374188593996842E-2</v>
      </c>
      <c r="C88" s="342">
        <f t="shared" si="15"/>
        <v>1.9947257377030854E-2</v>
      </c>
      <c r="D88" s="342">
        <f t="shared" si="15"/>
        <v>1.487280165105054E-2</v>
      </c>
      <c r="E88" s="342">
        <f t="shared" si="15"/>
        <v>5.0744557259803109E-3</v>
      </c>
      <c r="F88" s="342">
        <f t="shared" si="15"/>
        <v>1.4544130032722513E-2</v>
      </c>
      <c r="G88" s="342">
        <f t="shared" si="15"/>
        <v>0.38341079481462825</v>
      </c>
      <c r="H88" s="342">
        <f t="shared" si="15"/>
        <v>0.1592299261458634</v>
      </c>
      <c r="I88" s="342">
        <f t="shared" si="15"/>
        <v>0.22418086866876485</v>
      </c>
      <c r="J88" s="342">
        <f t="shared" si="15"/>
        <v>0.26330857064335872</v>
      </c>
      <c r="K88" s="342">
        <f t="shared" si="15"/>
        <v>3.3574604644007015E-3</v>
      </c>
      <c r="L88" s="342">
        <f t="shared" si="15"/>
        <v>1.4904294690694301E-2</v>
      </c>
      <c r="M88" s="342">
        <f t="shared" si="15"/>
        <v>3.0126741404010979E-2</v>
      </c>
      <c r="N88" s="342">
        <f t="shared" si="15"/>
        <v>0.20002656197915669</v>
      </c>
      <c r="O88" s="343">
        <f>B88+C88+F88+G88+J88+L88+K88+M88+N88</f>
        <v>0.99999999999999989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77</v>
      </c>
      <c r="B91" s="410"/>
      <c r="C91" s="410"/>
      <c r="D91" s="410"/>
      <c r="E91" s="410"/>
      <c r="F91" s="410"/>
    </row>
    <row r="92" spans="1:197" s="57" customForma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Portfolio-FEB'20</vt:lpstr>
      <vt:lpstr>Miscellaneous portfolio-FEB'20</vt:lpstr>
      <vt:lpstr>Segmentwise Report FEB 2020</vt:lpstr>
      <vt:lpstr>'Miscellaneous portfolio-FEB''20'!Print_Area</vt:lpstr>
      <vt:lpstr>'Health Portfolio-FEB''20'!Print_Titles</vt:lpstr>
      <vt:lpstr>'Miscellaneous portfolio-FEB''20'!Print_Titles</vt:lpstr>
      <vt:lpstr>'Segmentwise Report FEB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2020-03-17T09:02:52Z</cp:lastPrinted>
  <dcterms:created xsi:type="dcterms:W3CDTF">2017-03-30T08:47:18Z</dcterms:created>
  <dcterms:modified xsi:type="dcterms:W3CDTF">2020-03-17T09:04:34Z</dcterms:modified>
</cp:coreProperties>
</file>