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yanka\AppData\Local\Microsoft\Windows\INetCache\Content.Outlook\FSL3C7TI\"/>
    </mc:Choice>
  </mc:AlternateContent>
  <xr:revisionPtr revIDLastSave="0" documentId="13_ncr:1_{137E1BCA-C100-495B-864D-7E13A5ED0ABC}" xr6:coauthVersionLast="45" xr6:coauthVersionMax="45" xr10:uidLastSave="{00000000-0000-0000-0000-000000000000}"/>
  <bookViews>
    <workbookView xWindow="-120" yWindow="-120" windowWidth="20730" windowHeight="11310" tabRatio="588" activeTab="2" xr2:uid="{00000000-000D-0000-FFFF-FFFF00000000}"/>
  </bookViews>
  <sheets>
    <sheet name="Health Portfolio-JAN'20" sheetId="9" r:id="rId1"/>
    <sheet name="Miscellaneous portfolio-JAN'20" sheetId="10" r:id="rId2"/>
    <sheet name="Segmentwise Report JAN 2020" sheetId="11" r:id="rId3"/>
  </sheets>
  <definedNames>
    <definedName name="_xlnm.Print_Area" localSheetId="1">'Miscellaneous portfolio-JAN''20'!$A$1:$H$70</definedName>
    <definedName name="_xlnm.Print_Titles" localSheetId="0">'Health Portfolio-JAN''20'!$3:$3</definedName>
    <definedName name="_xlnm.Print_Titles" localSheetId="1">'Miscellaneous portfolio-JAN''20'!$4:$4</definedName>
    <definedName name="_xlnm.Print_Titles" localSheetId="2">'Segmentwise Report JAN 2020'!$3:$3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9" l="1"/>
  <c r="F6" i="9"/>
  <c r="O13" i="11"/>
  <c r="O14" i="11"/>
  <c r="O41" i="11" l="1"/>
  <c r="E29" i="10" l="1"/>
  <c r="E30" i="10"/>
  <c r="F53" i="9"/>
  <c r="F54" i="9"/>
  <c r="G53" i="9" l="1"/>
  <c r="I53" i="9"/>
  <c r="O80" i="11" l="1"/>
  <c r="O79" i="11"/>
  <c r="O78" i="11"/>
  <c r="O77" i="11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60" i="10" l="1"/>
  <c r="E61" i="10"/>
  <c r="E62" i="10"/>
  <c r="E59" i="10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I5" i="9" l="1"/>
  <c r="G5" i="9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<sst xmlns="http://schemas.openxmlformats.org/spreadsheetml/2006/main" count="269" uniqueCount="83">
  <si>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</si>
  <si>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</si>
  <si>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</si>
  <si>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</si>
  <si>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</si>
  <si>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</si>
  <si>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</si>
  <si>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</si>
  <si>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</si>
  <si>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</si>
  <si>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</si>
  <si>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</si>
  <si>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</si>
  <si>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</si>
  <si>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</si>
  <si>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</si>
  <si>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</si>
  <si>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</si>
  <si>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</si>
  <si>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</si>
  <si>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</si>
  <si>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</si>
  <si>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</si>
  <si>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</si>
  <si>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</si>
  <si>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</si>
  <si>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</si>
  <si>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</si>
  <si>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</si>
  <si>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</si>
  <si>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</si>
  <si>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</si>
  <si>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</si>
  <si>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</si>
  <si>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</si>
  <si>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</si>
  <si>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</si>
  <si>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</si>
  <si>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</si>
  <si>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</si>
  <si>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</si>
  <si>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</si>
  <si>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</si>
  <si>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</si>
  <si>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</si>
  <si>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</si>
  <si>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</si>
  <si>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</si>
  <si>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</si>
  <si>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</si>
  <si>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</si>
  <si>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</si>
  <si>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</si>
  <si>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</si>
  <si>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</si>
  <si>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</si>
  <si>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</si>
  <si>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</si>
  <si>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</si>
  <si>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</si>
  <si>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</si>
  <si>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</si>
  <si>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</si>
  <si>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</si>
  <si>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</si>
  <si>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</si>
  <si>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</si>
  <si>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</si>
  <si>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</si>
  <si>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</si>
  <si>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>GROSS DIRECT PREMIUM INCOME UNDERWRITTEN BY NON-LIFE INSURERS WITHIN INDIA  (SEGMENT WISE) : FOR THE PERIOD UPTO JANUARY 2020 (PROVISIONAL &amp; UNAUDITED ) IN FY 2019-20  (Rs. In Crs.)</t>
  </si>
  <si>
    <t>GROSS DIRECT PREMIUM INCOME UNDERWRITTEN BY NON-LIFE INSURERS WITHIN INDIA  (SEGMENT WISE) : FOR THE PERIOD UP TO JANUARY 2020 (PROVISIONAL &amp; UNAUDITED ) IN FY 2019-20 (Rs. In Crs.)</t>
  </si>
  <si>
    <t>GROSS DIRECT PREMIUM INCOME UNDERWRITTEN BY NON-LIFE INSURERS WITHIN INDIA  (SEGMENT WISE) : FOR THE PERIOD UP TO JANUARY  2020 (PROVISIONAL &amp; UNAUDITED ) IN FY 2019-20 (Rs. In Crs.)</t>
  </si>
  <si>
    <t xml:space="preserve">Acko General </t>
  </si>
  <si>
    <t xml:space="preserve">DHFL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</si>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</sst>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zoomScaleNormal="100" workbookViewId="0">
      <pane ySplit="3" topLeftCell="A61" activePane="bottomLeft" state="frozen"/>
      <selection pane="bottomLeft" activeCell="A62" sqref="A62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70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73</v>
      </c>
      <c r="B5" s="14">
        <v>0</v>
      </c>
      <c r="C5" s="15">
        <v>71.31</v>
      </c>
      <c r="D5" s="15">
        <v>0</v>
      </c>
      <c r="E5" s="15">
        <v>0</v>
      </c>
      <c r="F5" s="14">
        <f>B5+C5+D5+E5</f>
        <v>71.31</v>
      </c>
      <c r="G5" s="16">
        <f>(F5-F6)/F6</f>
        <v>2.3620933521923622</v>
      </c>
      <c r="H5" s="17">
        <f>F5/$F$76</f>
        <v>1.6846932705351376E-3</v>
      </c>
      <c r="I5" s="18">
        <f>F5-F6</f>
        <v>50.1</v>
      </c>
    </row>
    <row r="6" spans="1:18" ht="24.95" customHeight="1" thickBot="1" x14ac:dyDescent="0.4">
      <c r="A6" s="19" t="s">
        <v>34</v>
      </c>
      <c r="B6" s="20">
        <v>0</v>
      </c>
      <c r="C6" s="21">
        <v>21.21</v>
      </c>
      <c r="D6" s="22">
        <v>0</v>
      </c>
      <c r="E6" s="21">
        <v>0</v>
      </c>
      <c r="F6" s="20">
        <f t="shared" ref="F6:F40" si="0">B6+C6+D6+E6</f>
        <v>21.21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533.63</v>
      </c>
      <c r="C7" s="26">
        <v>1041.31</v>
      </c>
      <c r="D7" s="26">
        <v>263.18</v>
      </c>
      <c r="E7" s="27">
        <v>102.24</v>
      </c>
      <c r="F7" s="28">
        <f>B7+C7+D7+E7</f>
        <v>1940.3600000000001</v>
      </c>
      <c r="G7" s="29">
        <f>(F7-F8)/F8</f>
        <v>-4.5596293272210382E-2</v>
      </c>
      <c r="H7" s="29">
        <f>F7/$F$76</f>
        <v>4.5840855902616176E-2</v>
      </c>
      <c r="I7" s="30">
        <f>F7-F8</f>
        <v>-92.700000000000045</v>
      </c>
    </row>
    <row r="8" spans="1:18" ht="24.95" customHeight="1" thickBot="1" x14ac:dyDescent="0.4">
      <c r="A8" s="31" t="s">
        <v>16</v>
      </c>
      <c r="B8" s="32">
        <v>459.76</v>
      </c>
      <c r="C8" s="32">
        <v>1096.6300000000001</v>
      </c>
      <c r="D8" s="33">
        <v>360.96</v>
      </c>
      <c r="E8" s="34">
        <v>115.71</v>
      </c>
      <c r="F8" s="35">
        <f t="shared" si="0"/>
        <v>2033.0600000000002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14.66</v>
      </c>
      <c r="C9" s="26">
        <v>214.69</v>
      </c>
      <c r="D9" s="39">
        <v>0</v>
      </c>
      <c r="E9" s="26">
        <v>89.16</v>
      </c>
      <c r="F9" s="40">
        <f t="shared" si="0"/>
        <v>318.51</v>
      </c>
      <c r="G9" s="29">
        <f t="shared" ref="G9:G41" si="1">(F9-F10)/F10</f>
        <v>0.18608028599091395</v>
      </c>
      <c r="H9" s="29">
        <f>F9/$F$76</f>
        <v>7.5247742756716684E-3</v>
      </c>
      <c r="I9" s="30">
        <f>F9-F10</f>
        <v>49.970000000000027</v>
      </c>
    </row>
    <row r="10" spans="1:18" ht="24.95" customHeight="1" thickBot="1" x14ac:dyDescent="0.4">
      <c r="A10" s="31" t="s">
        <v>16</v>
      </c>
      <c r="B10" s="32">
        <v>9.57</v>
      </c>
      <c r="C10" s="32">
        <v>190.91</v>
      </c>
      <c r="D10" s="41">
        <v>0</v>
      </c>
      <c r="E10" s="32">
        <v>68.06</v>
      </c>
      <c r="F10" s="21">
        <f t="shared" si="0"/>
        <v>268.53999999999996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197</v>
      </c>
      <c r="C11" s="43">
        <v>77.11</v>
      </c>
      <c r="D11" s="43">
        <v>-5.6</v>
      </c>
      <c r="E11" s="43">
        <v>1.6</v>
      </c>
      <c r="F11" s="44">
        <f t="shared" si="0"/>
        <v>270.11</v>
      </c>
      <c r="G11" s="29">
        <f t="shared" si="1"/>
        <v>0.23648432135500111</v>
      </c>
      <c r="H11" s="29">
        <f>F11/$F$76</f>
        <v>6.3813279947306971E-3</v>
      </c>
      <c r="I11" s="30">
        <f>F11-F12</f>
        <v>51.66</v>
      </c>
    </row>
    <row r="12" spans="1:18" ht="24.95" customHeight="1" thickBot="1" x14ac:dyDescent="0.4">
      <c r="A12" s="31" t="s">
        <v>16</v>
      </c>
      <c r="B12" s="45">
        <v>176.71</v>
      </c>
      <c r="C12" s="45">
        <v>39.56</v>
      </c>
      <c r="D12" s="45">
        <v>0</v>
      </c>
      <c r="E12" s="45">
        <v>2.1800000000000002</v>
      </c>
      <c r="F12" s="21">
        <f t="shared" si="0"/>
        <v>218.45000000000002</v>
      </c>
      <c r="G12" s="46"/>
      <c r="H12" s="46"/>
      <c r="I12" s="38"/>
    </row>
    <row r="13" spans="1:18" ht="24.95" customHeight="1" thickBot="1" x14ac:dyDescent="0.4">
      <c r="A13" s="13" t="s">
        <v>74</v>
      </c>
      <c r="B13" s="47">
        <v>0.04</v>
      </c>
      <c r="C13" s="47">
        <v>28.19</v>
      </c>
      <c r="D13" s="47">
        <v>0</v>
      </c>
      <c r="E13" s="47">
        <v>0</v>
      </c>
      <c r="F13" s="40">
        <f t="shared" si="0"/>
        <v>28.23</v>
      </c>
      <c r="G13" s="48">
        <f t="shared" si="1"/>
        <v>-0.71278868653983107</v>
      </c>
      <c r="H13" s="48">
        <f>F13/$F$76</f>
        <v>6.6693158080503346E-4</v>
      </c>
      <c r="I13" s="30">
        <f>F13-F14</f>
        <v>-70.06</v>
      </c>
    </row>
    <row r="14" spans="1:18" ht="24.95" customHeight="1" thickBot="1" x14ac:dyDescent="0.4">
      <c r="A14" s="31" t="s">
        <v>16</v>
      </c>
      <c r="B14" s="49">
        <v>0</v>
      </c>
      <c r="C14" s="50">
        <v>98.29</v>
      </c>
      <c r="D14" s="49">
        <v>0</v>
      </c>
      <c r="E14" s="45">
        <v>0</v>
      </c>
      <c r="F14" s="21">
        <f t="shared" si="0"/>
        <v>98.29</v>
      </c>
      <c r="G14" s="51"/>
      <c r="H14" s="51"/>
      <c r="I14" s="38"/>
    </row>
    <row r="15" spans="1:18" s="57" customFormat="1" ht="24.95" customHeight="1" thickBot="1" x14ac:dyDescent="0.4">
      <c r="A15" s="25" t="s">
        <v>75</v>
      </c>
      <c r="B15" s="52">
        <v>4.97</v>
      </c>
      <c r="C15" s="53">
        <v>53.02</v>
      </c>
      <c r="D15" s="53">
        <v>0</v>
      </c>
      <c r="E15" s="53">
        <v>0</v>
      </c>
      <c r="F15" s="54">
        <f>B15+C15+D15+E15</f>
        <v>57.99</v>
      </c>
      <c r="G15" s="55">
        <f t="shared" ref="G15" si="2">(F15-F16)/F16</f>
        <v>2.9469199360908867E-2</v>
      </c>
      <c r="H15" s="55">
        <f>F15/$F$76</f>
        <v>1.3700092940447711E-3</v>
      </c>
      <c r="I15" s="56">
        <f>F15-F16</f>
        <v>1.6599999999999966</v>
      </c>
    </row>
    <row r="16" spans="1:18" ht="24.95" customHeight="1" thickBot="1" x14ac:dyDescent="0.4">
      <c r="A16" s="31" t="s">
        <v>16</v>
      </c>
      <c r="B16" s="58">
        <v>0.95</v>
      </c>
      <c r="C16" s="59">
        <v>55.38</v>
      </c>
      <c r="D16" s="60">
        <v>0</v>
      </c>
      <c r="E16" s="60">
        <v>0</v>
      </c>
      <c r="F16" s="21">
        <f>B16+C16+D16+E16</f>
        <v>56.330000000000005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65.14</v>
      </c>
      <c r="C17" s="63">
        <v>250.51</v>
      </c>
      <c r="D17" s="63">
        <v>0.04</v>
      </c>
      <c r="E17" s="64">
        <v>12.56</v>
      </c>
      <c r="F17" s="65">
        <f t="shared" si="0"/>
        <v>328.25</v>
      </c>
      <c r="G17" s="48">
        <f t="shared" si="1"/>
        <v>0.32620904205890661</v>
      </c>
      <c r="H17" s="29">
        <f>F17/$F$76</f>
        <v>7.7548810272494587E-3</v>
      </c>
      <c r="I17" s="30">
        <f>F17-F18</f>
        <v>80.739999999999981</v>
      </c>
    </row>
    <row r="18" spans="1:9" ht="24.95" customHeight="1" thickBot="1" x14ac:dyDescent="0.4">
      <c r="A18" s="31" t="s">
        <v>16</v>
      </c>
      <c r="B18" s="66">
        <v>41.7</v>
      </c>
      <c r="C18" s="67">
        <v>188.78</v>
      </c>
      <c r="D18" s="67">
        <v>4.54</v>
      </c>
      <c r="E18" s="68">
        <v>12.49</v>
      </c>
      <c r="F18" s="69">
        <f t="shared" si="0"/>
        <v>247.51000000000002</v>
      </c>
      <c r="G18" s="37"/>
      <c r="H18" s="46"/>
      <c r="I18" s="38"/>
    </row>
    <row r="19" spans="1:9" ht="24.95" customHeight="1" thickBot="1" x14ac:dyDescent="0.4">
      <c r="A19" s="25" t="s">
        <v>76</v>
      </c>
      <c r="B19" s="43">
        <v>1.54</v>
      </c>
      <c r="C19" s="43">
        <v>20.56</v>
      </c>
      <c r="D19" s="43">
        <v>0</v>
      </c>
      <c r="E19" s="43">
        <v>7.94</v>
      </c>
      <c r="F19" s="40">
        <f t="shared" si="0"/>
        <v>30.04</v>
      </c>
      <c r="G19" s="29">
        <f t="shared" si="1"/>
        <v>1.3487099296325256</v>
      </c>
      <c r="H19" s="29">
        <f>F19/$F$76</f>
        <v>7.0969269172452016E-4</v>
      </c>
      <c r="I19" s="30">
        <f>F19-F20</f>
        <v>17.25</v>
      </c>
    </row>
    <row r="20" spans="1:9" ht="24.95" customHeight="1" thickBot="1" x14ac:dyDescent="0.4">
      <c r="A20" s="31" t="s">
        <v>16</v>
      </c>
      <c r="B20" s="45">
        <v>6.38</v>
      </c>
      <c r="C20" s="45">
        <v>3.14</v>
      </c>
      <c r="D20" s="45">
        <v>0</v>
      </c>
      <c r="E20" s="45">
        <v>3.27</v>
      </c>
      <c r="F20" s="21">
        <f t="shared" si="0"/>
        <v>12.79</v>
      </c>
      <c r="G20" s="37"/>
      <c r="H20" s="37"/>
      <c r="I20" s="38"/>
    </row>
    <row r="21" spans="1:9" ht="24.95" customHeight="1" thickBot="1" x14ac:dyDescent="0.4">
      <c r="A21" s="25" t="s">
        <v>77</v>
      </c>
      <c r="B21" s="70">
        <v>506.28</v>
      </c>
      <c r="C21" s="70">
        <v>542</v>
      </c>
      <c r="D21" s="71">
        <v>16.78</v>
      </c>
      <c r="E21" s="72">
        <v>25.92</v>
      </c>
      <c r="F21" s="40">
        <f>B21+C21+D21+E21</f>
        <v>1090.98</v>
      </c>
      <c r="G21" s="29">
        <f t="shared" si="1"/>
        <v>1.6377864728898756E-2</v>
      </c>
      <c r="H21" s="29">
        <f>F21/$F$76</f>
        <v>2.5774318669028528E-2</v>
      </c>
      <c r="I21" s="30">
        <f>F21-F22</f>
        <v>17.579999999999927</v>
      </c>
    </row>
    <row r="22" spans="1:9" ht="24.95" customHeight="1" thickBot="1" x14ac:dyDescent="0.4">
      <c r="A22" s="31" t="s">
        <v>16</v>
      </c>
      <c r="B22" s="73">
        <v>431.16</v>
      </c>
      <c r="C22" s="73">
        <v>520.01</v>
      </c>
      <c r="D22" s="74">
        <v>100.65</v>
      </c>
      <c r="E22" s="73">
        <v>21.58</v>
      </c>
      <c r="F22" s="21">
        <f>B22+C22+D22+E22</f>
        <v>1073.4000000000001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462.43</v>
      </c>
      <c r="C23" s="26">
        <v>1867.87</v>
      </c>
      <c r="D23" s="26">
        <v>2.63</v>
      </c>
      <c r="E23" s="76">
        <v>121.56</v>
      </c>
      <c r="F23" s="65">
        <f t="shared" si="0"/>
        <v>2454.4899999999998</v>
      </c>
      <c r="G23" s="29">
        <f t="shared" si="1"/>
        <v>0.19311011948163057</v>
      </c>
      <c r="H23" s="29">
        <f>F23/$F$76</f>
        <v>5.7987137646834795E-2</v>
      </c>
      <c r="I23" s="30">
        <f>F23-F24</f>
        <v>397.27</v>
      </c>
    </row>
    <row r="24" spans="1:9" ht="24.95" customHeight="1" thickBot="1" x14ac:dyDescent="0.4">
      <c r="A24" s="31" t="s">
        <v>16</v>
      </c>
      <c r="B24" s="77">
        <v>802</v>
      </c>
      <c r="C24" s="77">
        <v>1082.94</v>
      </c>
      <c r="D24" s="77">
        <v>15.86</v>
      </c>
      <c r="E24" s="77">
        <v>156.41999999999999</v>
      </c>
      <c r="F24" s="21">
        <f t="shared" si="0"/>
        <v>2057.2199999999998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126.27</v>
      </c>
      <c r="C25" s="26">
        <v>799.75</v>
      </c>
      <c r="D25" s="26">
        <v>131.22</v>
      </c>
      <c r="E25" s="26">
        <v>3.35</v>
      </c>
      <c r="F25" s="40">
        <f t="shared" si="0"/>
        <v>1060.5899999999999</v>
      </c>
      <c r="G25" s="29">
        <f t="shared" si="1"/>
        <v>0.59886332800675346</v>
      </c>
      <c r="H25" s="29">
        <f>F25/$F$76</f>
        <v>2.5056357254198029E-2</v>
      </c>
      <c r="I25" s="30">
        <f>F25-F26</f>
        <v>397.24999999999989</v>
      </c>
    </row>
    <row r="26" spans="1:9" ht="24.95" customHeight="1" thickBot="1" x14ac:dyDescent="0.4">
      <c r="A26" s="31" t="s">
        <v>16</v>
      </c>
      <c r="B26" s="32">
        <v>109.3</v>
      </c>
      <c r="C26" s="32">
        <v>477.62</v>
      </c>
      <c r="D26" s="32">
        <v>73.06</v>
      </c>
      <c r="E26" s="32">
        <v>3.36</v>
      </c>
      <c r="F26" s="21">
        <f t="shared" si="0"/>
        <v>663.34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30.84</v>
      </c>
      <c r="C27" s="78">
        <v>55.5</v>
      </c>
      <c r="D27" s="78">
        <v>0</v>
      </c>
      <c r="E27" s="78">
        <v>0</v>
      </c>
      <c r="F27" s="40">
        <f t="shared" si="0"/>
        <v>86.34</v>
      </c>
      <c r="G27" s="29">
        <f t="shared" si="1"/>
        <v>0.9995368226030571</v>
      </c>
      <c r="H27" s="29">
        <f>F27/$F$76</f>
        <v>2.039775865628997E-3</v>
      </c>
      <c r="I27" s="30">
        <f>F27-F28</f>
        <v>43.160000000000004</v>
      </c>
    </row>
    <row r="28" spans="1:9" ht="24.95" customHeight="1" thickBot="1" x14ac:dyDescent="0.4">
      <c r="A28" s="79" t="s">
        <v>16</v>
      </c>
      <c r="B28" s="80">
        <v>27.87</v>
      </c>
      <c r="C28" s="41">
        <v>15.31</v>
      </c>
      <c r="D28" s="41">
        <v>0</v>
      </c>
      <c r="E28" s="81">
        <v>0</v>
      </c>
      <c r="F28" s="82">
        <f t="shared" si="0"/>
        <v>43.18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21.24</v>
      </c>
      <c r="C29" s="43">
        <v>185.55</v>
      </c>
      <c r="D29" s="43">
        <v>0</v>
      </c>
      <c r="E29" s="43">
        <v>8.67</v>
      </c>
      <c r="F29" s="40">
        <f t="shared" si="0"/>
        <v>215.46</v>
      </c>
      <c r="G29" s="29">
        <f t="shared" si="1"/>
        <v>0.30835559873694435</v>
      </c>
      <c r="H29" s="29">
        <f>F29/$F$76</f>
        <v>5.0902259440401172E-3</v>
      </c>
      <c r="I29" s="30">
        <f>F29-F30</f>
        <v>50.78</v>
      </c>
    </row>
    <row r="30" spans="1:9" ht="24.95" customHeight="1" thickBot="1" x14ac:dyDescent="0.4">
      <c r="A30" s="31" t="s">
        <v>16</v>
      </c>
      <c r="B30" s="45">
        <v>15.08</v>
      </c>
      <c r="C30" s="45">
        <v>148.69</v>
      </c>
      <c r="D30" s="45">
        <v>0</v>
      </c>
      <c r="E30" s="45">
        <v>0.91</v>
      </c>
      <c r="F30" s="21">
        <f t="shared" si="0"/>
        <v>164.68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6.72</v>
      </c>
      <c r="C31" s="83">
        <v>31.29</v>
      </c>
      <c r="D31" s="83">
        <v>0</v>
      </c>
      <c r="E31" s="83">
        <v>0</v>
      </c>
      <c r="F31" s="40">
        <f t="shared" si="0"/>
        <v>38.01</v>
      </c>
      <c r="G31" s="29">
        <f t="shared" si="1"/>
        <v>0.75080608014739736</v>
      </c>
      <c r="H31" s="29">
        <f>F31/$F$76</f>
        <v>8.9798332930922137E-4</v>
      </c>
      <c r="I31" s="30">
        <f>F31-F32</f>
        <v>16.299999999999997</v>
      </c>
    </row>
    <row r="32" spans="1:9" ht="24.95" customHeight="1" thickBot="1" x14ac:dyDescent="0.4">
      <c r="A32" s="31" t="s">
        <v>16</v>
      </c>
      <c r="B32" s="84">
        <v>1.89</v>
      </c>
      <c r="C32" s="85">
        <v>19.82</v>
      </c>
      <c r="D32" s="85">
        <v>0</v>
      </c>
      <c r="E32" s="86">
        <v>0</v>
      </c>
      <c r="F32" s="82">
        <f t="shared" si="0"/>
        <v>21.71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1386.41</v>
      </c>
      <c r="C33" s="88">
        <v>1749.95</v>
      </c>
      <c r="D33" s="89">
        <v>1019.23</v>
      </c>
      <c r="E33" s="90">
        <v>3.55</v>
      </c>
      <c r="F33" s="40">
        <f t="shared" si="0"/>
        <v>4159.1400000000003</v>
      </c>
      <c r="G33" s="29">
        <f t="shared" si="1"/>
        <v>-2.6069730029715472E-2</v>
      </c>
      <c r="H33" s="48">
        <f>F33/$F$76</f>
        <v>9.8259362911422135E-2</v>
      </c>
      <c r="I33" s="30">
        <f>F33-F34</f>
        <v>-111.32999999999902</v>
      </c>
    </row>
    <row r="34" spans="1:35" ht="24.95" customHeight="1" thickBot="1" x14ac:dyDescent="0.4">
      <c r="A34" s="31" t="s">
        <v>16</v>
      </c>
      <c r="B34" s="91">
        <v>1273.3699999999999</v>
      </c>
      <c r="C34" s="92">
        <v>2969.93</v>
      </c>
      <c r="D34" s="93">
        <v>23.2</v>
      </c>
      <c r="E34" s="93">
        <v>3.97</v>
      </c>
      <c r="F34" s="94">
        <f t="shared" si="0"/>
        <v>4270.4699999999993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1857.58</v>
      </c>
      <c r="C35" s="95">
        <v>5566.85</v>
      </c>
      <c r="D35" s="95">
        <v>662.45</v>
      </c>
      <c r="E35" s="96">
        <v>10.4</v>
      </c>
      <c r="F35" s="40">
        <f t="shared" si="0"/>
        <v>8097.28</v>
      </c>
      <c r="G35" s="97">
        <f t="shared" si="1"/>
        <v>0.17622586474378699</v>
      </c>
      <c r="H35" s="98">
        <f>F35/$F$76</f>
        <v>0.19129761780449808</v>
      </c>
      <c r="I35" s="99">
        <f>F35-F36</f>
        <v>1213.1599999999989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1827.29</v>
      </c>
      <c r="C36" s="50">
        <v>4090.89</v>
      </c>
      <c r="D36" s="50">
        <v>954.77</v>
      </c>
      <c r="E36" s="50">
        <v>11.17</v>
      </c>
      <c r="F36" s="21">
        <f t="shared" si="0"/>
        <v>6884.1200000000008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1241.97</v>
      </c>
      <c r="C37" s="100">
        <v>2285.46</v>
      </c>
      <c r="D37" s="100">
        <v>59.13</v>
      </c>
      <c r="E37" s="100">
        <v>5.27</v>
      </c>
      <c r="F37" s="40">
        <f t="shared" si="0"/>
        <v>3591.8300000000004</v>
      </c>
      <c r="G37" s="97">
        <f t="shared" si="1"/>
        <v>6.3769987353806332E-2</v>
      </c>
      <c r="H37" s="101">
        <f>F37/$F$76</f>
        <v>8.4856707753558039E-2</v>
      </c>
      <c r="I37" s="56">
        <f>F37-F38</f>
        <v>215.32000000000062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1208.3499999999999</v>
      </c>
      <c r="C38" s="50">
        <v>2088.6799999999998</v>
      </c>
      <c r="D38" s="50">
        <v>74.11</v>
      </c>
      <c r="E38" s="50">
        <v>5.37</v>
      </c>
      <c r="F38" s="21">
        <f t="shared" si="0"/>
        <v>3376.5099999999998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0.44</v>
      </c>
      <c r="C39" s="103">
        <v>0</v>
      </c>
      <c r="D39" s="103">
        <v>0</v>
      </c>
      <c r="E39" s="104">
        <v>0</v>
      </c>
      <c r="F39" s="65">
        <f t="shared" si="0"/>
        <v>0.44</v>
      </c>
      <c r="G39" s="29">
        <f t="shared" si="1"/>
        <v>5.2857142857142856</v>
      </c>
      <c r="H39" s="29">
        <f>F39/$F$76</f>
        <v>1.0394966190372466E-5</v>
      </c>
      <c r="I39" s="30">
        <f>F39-F40</f>
        <v>0.37</v>
      </c>
    </row>
    <row r="40" spans="1:35" ht="24.95" customHeight="1" thickBot="1" x14ac:dyDescent="0.4">
      <c r="A40" s="31" t="s">
        <v>16</v>
      </c>
      <c r="B40" s="105">
        <v>7.0000000000000007E-2</v>
      </c>
      <c r="C40" s="106">
        <v>0</v>
      </c>
      <c r="D40" s="106">
        <v>0</v>
      </c>
      <c r="E40" s="107">
        <v>0</v>
      </c>
      <c r="F40" s="21">
        <f t="shared" si="0"/>
        <v>7.0000000000000007E-2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75.849999999999994</v>
      </c>
      <c r="C41" s="109">
        <v>541.41999999999996</v>
      </c>
      <c r="D41" s="109">
        <v>647.34</v>
      </c>
      <c r="E41" s="110">
        <v>50.9</v>
      </c>
      <c r="F41" s="40">
        <f>B41+C41+D41+E41</f>
        <v>1315.5100000000002</v>
      </c>
      <c r="G41" s="29">
        <f t="shared" si="1"/>
        <v>0.40162589498806717</v>
      </c>
      <c r="H41" s="29">
        <f>F41/$F$76</f>
        <v>3.1078822666129283E-2</v>
      </c>
      <c r="I41" s="30">
        <f>F41-F42</f>
        <v>376.95000000000027</v>
      </c>
    </row>
    <row r="42" spans="1:35" ht="24.95" customHeight="1" thickBot="1" x14ac:dyDescent="0.4">
      <c r="A42" s="31" t="s">
        <v>16</v>
      </c>
      <c r="B42" s="105">
        <v>65.739999999999995</v>
      </c>
      <c r="C42" s="106">
        <v>516.47</v>
      </c>
      <c r="D42" s="106">
        <v>310.07</v>
      </c>
      <c r="E42" s="111">
        <v>46.28</v>
      </c>
      <c r="F42" s="20">
        <f>B42+C42+D42+E42</f>
        <v>938.56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177.55</v>
      </c>
      <c r="C43" s="109">
        <v>151.88</v>
      </c>
      <c r="D43" s="109">
        <v>0</v>
      </c>
      <c r="E43" s="110">
        <v>3.05</v>
      </c>
      <c r="F43" s="28">
        <f>B43+C43+D43+E43</f>
        <v>332.48</v>
      </c>
      <c r="G43" s="97">
        <f t="shared" ref="G43" si="3">(F43-F44)/F44</f>
        <v>0.13354471378405106</v>
      </c>
      <c r="H43" s="112">
        <f>F43/$F$76</f>
        <v>7.8548144522159937E-3</v>
      </c>
      <c r="I43" s="56">
        <f>F43-F44</f>
        <v>39.170000000000016</v>
      </c>
    </row>
    <row r="44" spans="1:35" ht="24.95" customHeight="1" thickBot="1" x14ac:dyDescent="0.4">
      <c r="A44" s="79" t="s">
        <v>16</v>
      </c>
      <c r="B44" s="113">
        <v>160.46</v>
      </c>
      <c r="C44" s="114">
        <v>130.80000000000001</v>
      </c>
      <c r="D44" s="114">
        <v>0</v>
      </c>
      <c r="E44" s="115">
        <v>2.0499999999999998</v>
      </c>
      <c r="F44" s="116">
        <f>B44+C44+D44+E44</f>
        <v>293.31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232.84</v>
      </c>
      <c r="C45" s="109">
        <v>368.17</v>
      </c>
      <c r="D45" s="109">
        <v>0</v>
      </c>
      <c r="E45" s="110">
        <v>1.06</v>
      </c>
      <c r="F45" s="40">
        <f t="shared" ref="F45:F54" si="4">B45+C45+D45+E45</f>
        <v>602.06999999999994</v>
      </c>
      <c r="G45" s="97">
        <f t="shared" ref="G45" si="5">(F45-F46)/F46</f>
        <v>0.49720239723472492</v>
      </c>
      <c r="H45" s="97">
        <f>F45/$F$76</f>
        <v>1.4223857486903522E-2</v>
      </c>
      <c r="I45" s="56">
        <f>F45-F46</f>
        <v>199.93999999999994</v>
      </c>
      <c r="J45" s="120"/>
    </row>
    <row r="46" spans="1:35" ht="24.95" customHeight="1" thickBot="1" x14ac:dyDescent="0.4">
      <c r="A46" s="31" t="s">
        <v>16</v>
      </c>
      <c r="B46" s="121">
        <v>120.21</v>
      </c>
      <c r="C46" s="114">
        <v>281.18</v>
      </c>
      <c r="D46" s="114">
        <v>0</v>
      </c>
      <c r="E46" s="111">
        <v>0.74</v>
      </c>
      <c r="F46" s="21">
        <f t="shared" si="4"/>
        <v>402.13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0.81</v>
      </c>
      <c r="C47" s="109">
        <v>0.05</v>
      </c>
      <c r="D47" s="109">
        <v>0</v>
      </c>
      <c r="E47" s="119">
        <v>0.6</v>
      </c>
      <c r="F47" s="123">
        <f t="shared" si="4"/>
        <v>1.46</v>
      </c>
      <c r="G47" s="97">
        <f t="shared" ref="G47" si="6">(F47-F48)/F48</f>
        <v>1.2461538461538464</v>
      </c>
      <c r="H47" s="97">
        <f>F47/$F$76</f>
        <v>3.4492387813508637E-5</v>
      </c>
      <c r="I47" s="56">
        <f>F47-F48</f>
        <v>0.81</v>
      </c>
    </row>
    <row r="48" spans="1:35" ht="24.95" customHeight="1" thickBot="1" x14ac:dyDescent="0.4">
      <c r="A48" s="31" t="s">
        <v>16</v>
      </c>
      <c r="B48" s="121">
        <v>0.08</v>
      </c>
      <c r="C48" s="106">
        <v>0</v>
      </c>
      <c r="D48" s="106">
        <v>0</v>
      </c>
      <c r="E48" s="111">
        <v>0.56999999999999995</v>
      </c>
      <c r="F48" s="20">
        <f t="shared" si="4"/>
        <v>0.64999999999999991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135.03</v>
      </c>
      <c r="C49" s="109">
        <v>549.85</v>
      </c>
      <c r="D49" s="109">
        <v>0</v>
      </c>
      <c r="E49" s="125">
        <v>169.39</v>
      </c>
      <c r="F49" s="28">
        <f t="shared" si="4"/>
        <v>854.27</v>
      </c>
      <c r="G49" s="126">
        <f t="shared" ref="G49" si="7">(F49-F50)/F50</f>
        <v>0.28259139704226416</v>
      </c>
      <c r="H49" s="101">
        <f>F49/$F$76</f>
        <v>2.0182063107839741E-2</v>
      </c>
      <c r="I49" s="56">
        <f>F49-F50</f>
        <v>188.22000000000003</v>
      </c>
    </row>
    <row r="50" spans="1:9" ht="24.95" customHeight="1" thickBot="1" x14ac:dyDescent="0.4">
      <c r="A50" s="31" t="s">
        <v>16</v>
      </c>
      <c r="B50" s="127">
        <v>363.33</v>
      </c>
      <c r="C50" s="127">
        <v>156.22</v>
      </c>
      <c r="D50" s="127">
        <v>0</v>
      </c>
      <c r="E50" s="127">
        <v>146.5</v>
      </c>
      <c r="F50" s="20">
        <f t="shared" si="4"/>
        <v>666.05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958.95</v>
      </c>
      <c r="C51" s="103">
        <v>2780.41</v>
      </c>
      <c r="D51" s="103">
        <v>802.07</v>
      </c>
      <c r="E51" s="125">
        <v>6.58</v>
      </c>
      <c r="F51" s="28">
        <f t="shared" si="4"/>
        <v>4548.0099999999993</v>
      </c>
      <c r="G51" s="97">
        <f t="shared" ref="G51" si="8">(F51-F52)/F52</f>
        <v>-7.6786134771064662E-2</v>
      </c>
      <c r="H51" s="101">
        <f>F51/$F$76</f>
        <v>0.10744638678062698</v>
      </c>
      <c r="I51" s="56">
        <f>F51-F52</f>
        <v>-378.27000000000044</v>
      </c>
    </row>
    <row r="52" spans="1:9" ht="24.95" customHeight="1" thickBot="1" x14ac:dyDescent="0.4">
      <c r="A52" s="31" t="s">
        <v>16</v>
      </c>
      <c r="B52" s="129">
        <v>828.54</v>
      </c>
      <c r="C52" s="130">
        <v>2652.48</v>
      </c>
      <c r="D52" s="130">
        <v>1438.29</v>
      </c>
      <c r="E52" s="131">
        <v>6.97</v>
      </c>
      <c r="F52" s="20">
        <f t="shared" si="4"/>
        <v>4926.28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81.489999999999995</v>
      </c>
      <c r="C53" s="83">
        <v>49.13</v>
      </c>
      <c r="D53" s="103">
        <v>0</v>
      </c>
      <c r="E53" s="125">
        <v>0.31</v>
      </c>
      <c r="F53" s="28">
        <f t="shared" si="4"/>
        <v>130.93</v>
      </c>
      <c r="G53" s="97">
        <f t="shared" ref="G53" si="9">(F53-F54)/F54</f>
        <v>0.21366332962550993</v>
      </c>
      <c r="H53" s="101">
        <f>F53/$F$76</f>
        <v>3.093211189330607E-3</v>
      </c>
      <c r="I53" s="56">
        <f>F53-F54</f>
        <v>23.050000000000011</v>
      </c>
    </row>
    <row r="54" spans="1:9" ht="24.95" customHeight="1" thickBot="1" x14ac:dyDescent="0.4">
      <c r="A54" s="31" t="s">
        <v>16</v>
      </c>
      <c r="B54" s="127">
        <v>70.3</v>
      </c>
      <c r="C54" s="114">
        <v>37.43</v>
      </c>
      <c r="D54" s="127">
        <v>0</v>
      </c>
      <c r="E54" s="127">
        <v>0.15</v>
      </c>
      <c r="F54" s="20">
        <f t="shared" si="4"/>
        <v>107.88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8119.68</v>
      </c>
      <c r="C55" s="133">
        <f t="shared" ref="C55:F55" si="10">SUM(C5,C7,C9,C11,C13,C15,C17,C19,C21,C23,C25,C27,C29,C31,C33,C35,C37,C39,C41,C43,C45,C47,C49,C51,C53)</f>
        <v>19281.829999999998</v>
      </c>
      <c r="D55" s="133">
        <f t="shared" si="10"/>
        <v>3598.4700000000007</v>
      </c>
      <c r="E55" s="133">
        <f t="shared" si="10"/>
        <v>624.11</v>
      </c>
      <c r="F55" s="133">
        <f t="shared" si="10"/>
        <v>31624.09</v>
      </c>
      <c r="G55" s="134">
        <f>(F55-F56)/F56</f>
        <v>9.6317515168617432E-2</v>
      </c>
      <c r="H55" s="135">
        <f>F55/$F$76</f>
        <v>0.74711669625294541</v>
      </c>
      <c r="I55" s="30">
        <f>F55-F56</f>
        <v>2778.3499999999949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8000.1099999999988</v>
      </c>
      <c r="C56" s="137">
        <f t="shared" ref="C56:F56" si="11">SUM(C6,C8,C10,C12,C14,C16,C18,C20,C22,C24,C26,C28,C30,C32,C34,C36,C38,C40,C42,C44,C46,C48,C50,C52,C54)</f>
        <v>16882.37</v>
      </c>
      <c r="D56" s="137">
        <f t="shared" si="11"/>
        <v>3355.5099999999998</v>
      </c>
      <c r="E56" s="137">
        <f t="shared" si="11"/>
        <v>607.75000000000011</v>
      </c>
      <c r="F56" s="137">
        <f t="shared" si="11"/>
        <v>28845.740000000005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1.494604449188843E-2</v>
      </c>
      <c r="C57" s="141">
        <f t="shared" ref="C57:F57" si="12">(C55-C56)/C56</f>
        <v>0.14212814906911761</v>
      </c>
      <c r="D57" s="141">
        <f t="shared" si="12"/>
        <v>7.2406281012424634E-2</v>
      </c>
      <c r="E57" s="141">
        <f t="shared" si="12"/>
        <v>2.6918963389551454E-2</v>
      </c>
      <c r="F57" s="141">
        <f t="shared" si="12"/>
        <v>9.6317515168617432E-2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250.86</v>
      </c>
      <c r="C59" s="14">
        <v>318.35000000000002</v>
      </c>
      <c r="D59" s="14">
        <v>0</v>
      </c>
      <c r="E59" s="14">
        <v>0</v>
      </c>
      <c r="F59" s="15">
        <f t="shared" ref="F59:F68" si="13">B59+C59+D59+E59</f>
        <v>569.21</v>
      </c>
      <c r="G59" s="16">
        <f t="shared" ref="G59" si="14">(F59-F60)/F60</f>
        <v>0.80055673298959307</v>
      </c>
      <c r="H59" s="16">
        <f>F59/$F$76</f>
        <v>1.344754251186798E-2</v>
      </c>
      <c r="I59" s="30">
        <f>F59-F60</f>
        <v>253.08000000000004</v>
      </c>
    </row>
    <row r="60" spans="1:9" ht="24.95" customHeight="1" thickBot="1" x14ac:dyDescent="0.4">
      <c r="A60" s="79" t="s">
        <v>16</v>
      </c>
      <c r="B60" s="145">
        <v>142.55000000000001</v>
      </c>
      <c r="C60" s="145">
        <v>173.58</v>
      </c>
      <c r="D60" s="145">
        <v>0</v>
      </c>
      <c r="E60" s="145">
        <v>0</v>
      </c>
      <c r="F60" s="146">
        <f t="shared" si="13"/>
        <v>316.13</v>
      </c>
      <c r="G60" s="37"/>
      <c r="H60" s="37"/>
      <c r="I60" s="38"/>
    </row>
    <row r="61" spans="1:9" ht="24.95" customHeight="1" thickBot="1" x14ac:dyDescent="0.4">
      <c r="A61" s="144" t="s">
        <v>81</v>
      </c>
      <c r="B61" s="123">
        <v>1284.02</v>
      </c>
      <c r="C61" s="123">
        <v>555.35</v>
      </c>
      <c r="D61" s="123">
        <v>2.59</v>
      </c>
      <c r="E61" s="123">
        <v>24.28</v>
      </c>
      <c r="F61" s="15">
        <f t="shared" si="13"/>
        <v>1866.2399999999998</v>
      </c>
      <c r="G61" s="29">
        <f t="shared" ref="G61:G73" si="15">(F61-F62)/F62</f>
        <v>0.24699483492472898</v>
      </c>
      <c r="H61" s="29">
        <f>F61/$F$76</f>
        <v>4.4089776598001611E-2</v>
      </c>
      <c r="I61" s="30">
        <f>F61-F62</f>
        <v>369.65000000000009</v>
      </c>
    </row>
    <row r="62" spans="1:9" ht="24.95" customHeight="1" thickBot="1" x14ac:dyDescent="0.4">
      <c r="A62" s="79" t="s">
        <v>16</v>
      </c>
      <c r="B62" s="145">
        <v>995.67</v>
      </c>
      <c r="C62" s="145">
        <v>467.45</v>
      </c>
      <c r="D62" s="145">
        <v>10.36</v>
      </c>
      <c r="E62" s="145">
        <v>23.11</v>
      </c>
      <c r="F62" s="146">
        <f t="shared" si="13"/>
        <v>1496.5899999999997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243.95</v>
      </c>
      <c r="C63" s="123">
        <v>213.27</v>
      </c>
      <c r="D63" s="123">
        <v>0</v>
      </c>
      <c r="E63" s="123">
        <v>0.72</v>
      </c>
      <c r="F63" s="147">
        <f t="shared" si="13"/>
        <v>457.94000000000005</v>
      </c>
      <c r="G63" s="29">
        <f t="shared" si="15"/>
        <v>0.20656584286241264</v>
      </c>
      <c r="H63" s="29">
        <f>F63/$F$76</f>
        <v>1.0818797311861745E-2</v>
      </c>
      <c r="I63" s="30">
        <f>F63-F64</f>
        <v>78.400000000000091</v>
      </c>
    </row>
    <row r="64" spans="1:9" ht="24.95" customHeight="1" thickBot="1" x14ac:dyDescent="0.4">
      <c r="A64" s="79" t="s">
        <v>16</v>
      </c>
      <c r="B64" s="145">
        <v>207.31</v>
      </c>
      <c r="C64" s="145">
        <v>171.7</v>
      </c>
      <c r="D64" s="145">
        <v>0</v>
      </c>
      <c r="E64" s="145">
        <v>0.53</v>
      </c>
      <c r="F64" s="146">
        <f t="shared" si="13"/>
        <v>379.53999999999996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665.45</v>
      </c>
      <c r="C65" s="123">
        <v>250.18</v>
      </c>
      <c r="D65" s="123">
        <v>0</v>
      </c>
      <c r="E65" s="123">
        <v>0.64</v>
      </c>
      <c r="F65" s="15">
        <f t="shared" si="13"/>
        <v>916.2700000000001</v>
      </c>
      <c r="G65" s="29">
        <f t="shared" si="15"/>
        <v>0.31483633963293001</v>
      </c>
      <c r="H65" s="29">
        <f>F65/$F$76</f>
        <v>2.1646808343755864E-2</v>
      </c>
      <c r="I65" s="30">
        <f>F65-F66</f>
        <v>219.39999999999998</v>
      </c>
    </row>
    <row r="66" spans="1:9" ht="24.95" customHeight="1" thickBot="1" x14ac:dyDescent="0.4">
      <c r="A66" s="79" t="s">
        <v>16</v>
      </c>
      <c r="B66" s="148">
        <v>560.99</v>
      </c>
      <c r="C66" s="148">
        <v>132.69</v>
      </c>
      <c r="D66" s="148">
        <v>3.19</v>
      </c>
      <c r="E66" s="148">
        <v>0</v>
      </c>
      <c r="F66" s="146">
        <f t="shared" si="13"/>
        <v>696.87000000000012</v>
      </c>
      <c r="G66" s="51"/>
      <c r="H66" s="51"/>
      <c r="I66" s="38"/>
    </row>
    <row r="67" spans="1:9" ht="24.95" customHeight="1" thickBot="1" x14ac:dyDescent="0.4">
      <c r="A67" s="25" t="s">
        <v>78</v>
      </c>
      <c r="B67" s="149">
        <v>6</v>
      </c>
      <c r="C67" s="150">
        <v>0.03</v>
      </c>
      <c r="D67" s="150">
        <v>0</v>
      </c>
      <c r="E67" s="150">
        <v>0</v>
      </c>
      <c r="F67" s="15">
        <f t="shared" si="13"/>
        <v>6.03</v>
      </c>
      <c r="G67" s="29">
        <f>(F67-F68)/F68</f>
        <v>4.3362831858407089</v>
      </c>
      <c r="H67" s="29">
        <f>F67/F76</f>
        <v>1.4245828665442265E-4</v>
      </c>
      <c r="I67" s="30">
        <f>F67-F68</f>
        <v>4.9000000000000004</v>
      </c>
    </row>
    <row r="68" spans="1:9" ht="24.95" customHeight="1" thickBot="1" x14ac:dyDescent="0.4">
      <c r="A68" s="79" t="s">
        <v>16</v>
      </c>
      <c r="B68" s="145">
        <v>1.1299999999999999</v>
      </c>
      <c r="C68" s="145">
        <v>0</v>
      </c>
      <c r="D68" s="151">
        <v>0</v>
      </c>
      <c r="E68" s="145">
        <v>0</v>
      </c>
      <c r="F68" s="146">
        <f t="shared" si="13"/>
        <v>1.1299999999999999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868.97</v>
      </c>
      <c r="C69" s="123">
        <v>493.16</v>
      </c>
      <c r="D69" s="123">
        <v>407.7</v>
      </c>
      <c r="E69" s="123">
        <v>71.72</v>
      </c>
      <c r="F69" s="44">
        <f t="shared" ref="F69:F72" si="16">B69+C69+D69+E69</f>
        <v>1841.5500000000002</v>
      </c>
      <c r="G69" s="153">
        <f t="shared" si="15"/>
        <v>0.35714443633790971</v>
      </c>
      <c r="H69" s="153">
        <f>F69/$F$76</f>
        <v>4.3506477245182765E-2</v>
      </c>
      <c r="I69" s="154">
        <f>F69-F70</f>
        <v>484.61999999999989</v>
      </c>
    </row>
    <row r="70" spans="1:9" ht="24.95" customHeight="1" thickBot="1" x14ac:dyDescent="0.4">
      <c r="A70" s="79" t="s">
        <v>34</v>
      </c>
      <c r="B70" s="145">
        <v>655.21</v>
      </c>
      <c r="C70" s="145">
        <v>418.73</v>
      </c>
      <c r="D70" s="145">
        <v>221.11</v>
      </c>
      <c r="E70" s="145">
        <v>61.88</v>
      </c>
      <c r="F70" s="94">
        <f t="shared" si="16"/>
        <v>1356.9300000000003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4450.51</v>
      </c>
      <c r="C71" s="123">
        <v>581.29</v>
      </c>
      <c r="D71" s="123">
        <v>4.0999999999999996</v>
      </c>
      <c r="E71" s="123">
        <v>10.95</v>
      </c>
      <c r="F71" s="40">
        <f t="shared" si="16"/>
        <v>5046.8500000000004</v>
      </c>
      <c r="G71" s="29">
        <f t="shared" si="15"/>
        <v>0.32403481892688868</v>
      </c>
      <c r="H71" s="29">
        <f>F71/$F$76</f>
        <v>0.11923144344973019</v>
      </c>
      <c r="I71" s="30">
        <f>F71-F72</f>
        <v>1235.1300000000001</v>
      </c>
    </row>
    <row r="72" spans="1:9" ht="24.95" customHeight="1" thickBot="1" x14ac:dyDescent="0.4">
      <c r="A72" s="79" t="s">
        <v>34</v>
      </c>
      <c r="B72" s="145">
        <v>3484.78</v>
      </c>
      <c r="C72" s="145">
        <v>315.04000000000002</v>
      </c>
      <c r="D72" s="145">
        <v>0</v>
      </c>
      <c r="E72" s="145">
        <v>11.9</v>
      </c>
      <c r="F72" s="94">
        <f t="shared" si="16"/>
        <v>3811.7200000000003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7769.76</v>
      </c>
      <c r="C73" s="156">
        <f t="shared" si="17"/>
        <v>2411.63</v>
      </c>
      <c r="D73" s="156">
        <f t="shared" si="17"/>
        <v>414.39</v>
      </c>
      <c r="E73" s="156">
        <f t="shared" si="17"/>
        <v>108.31</v>
      </c>
      <c r="F73" s="156">
        <f t="shared" si="17"/>
        <v>10704.09</v>
      </c>
      <c r="G73" s="135">
        <f t="shared" si="15"/>
        <v>0.32823049270931171</v>
      </c>
      <c r="H73" s="135">
        <f>F73/$F$76</f>
        <v>0.25288330374705459</v>
      </c>
      <c r="I73" s="30">
        <f>F73-F74</f>
        <v>2645.1799999999994</v>
      </c>
    </row>
    <row r="74" spans="1:9" ht="24.95" customHeight="1" x14ac:dyDescent="0.35">
      <c r="A74" s="31" t="s">
        <v>26</v>
      </c>
      <c r="B74" s="137">
        <f t="shared" si="17"/>
        <v>6047.64</v>
      </c>
      <c r="C74" s="137">
        <f t="shared" si="17"/>
        <v>1679.19</v>
      </c>
      <c r="D74" s="137">
        <f t="shared" si="17"/>
        <v>234.66000000000003</v>
      </c>
      <c r="E74" s="137">
        <f t="shared" si="17"/>
        <v>97.420000000000016</v>
      </c>
      <c r="F74" s="137">
        <f t="shared" si="17"/>
        <v>8058.9100000000008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0.28475901343333926</v>
      </c>
      <c r="C75" s="141">
        <f t="shared" si="18"/>
        <v>0.43618649467898213</v>
      </c>
      <c r="D75" s="141">
        <f t="shared" si="18"/>
        <v>0.76591664535924286</v>
      </c>
      <c r="E75" s="141">
        <f t="shared" si="18"/>
        <v>0.11178402792034474</v>
      </c>
      <c r="F75" s="141">
        <f t="shared" si="18"/>
        <v>0.32823049270931171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15889.44</v>
      </c>
      <c r="C76" s="30">
        <f t="shared" ref="C76:F76" si="19">C73+C55</f>
        <v>21693.46</v>
      </c>
      <c r="D76" s="30">
        <f t="shared" si="19"/>
        <v>4012.8600000000006</v>
      </c>
      <c r="E76" s="30">
        <f t="shared" si="19"/>
        <v>732.42000000000007</v>
      </c>
      <c r="F76" s="30">
        <f t="shared" si="19"/>
        <v>42328.18</v>
      </c>
      <c r="G76" s="159">
        <f t="shared" ref="G76" si="20">(F76-F77)/F77</f>
        <v>0.14696061336444027</v>
      </c>
      <c r="H76" s="159">
        <f>F76/$F$76</f>
        <v>1</v>
      </c>
      <c r="I76" s="30">
        <f>F76-F77</f>
        <v>5423.5299999999916</v>
      </c>
    </row>
    <row r="77" spans="1:9" ht="24.95" customHeight="1" x14ac:dyDescent="0.35">
      <c r="A77" s="31" t="s">
        <v>26</v>
      </c>
      <c r="B77" s="158">
        <f>B56+B74</f>
        <v>14047.75</v>
      </c>
      <c r="C77" s="158">
        <f t="shared" ref="C77:F77" si="21">C56+C74</f>
        <v>18561.559999999998</v>
      </c>
      <c r="D77" s="158">
        <f t="shared" si="21"/>
        <v>3590.1699999999996</v>
      </c>
      <c r="E77" s="158">
        <f t="shared" si="21"/>
        <v>705.17000000000007</v>
      </c>
      <c r="F77" s="158">
        <f t="shared" si="21"/>
        <v>36904.650000000009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0.13110213379366806</v>
      </c>
      <c r="C78" s="159">
        <f t="shared" ref="C78:E78" si="22">(C76-C77)/C77</f>
        <v>0.1687304299854108</v>
      </c>
      <c r="D78" s="159">
        <f t="shared" si="22"/>
        <v>0.11773537186261403</v>
      </c>
      <c r="E78" s="159">
        <f t="shared" si="22"/>
        <v>3.8643164059730277E-2</v>
      </c>
      <c r="F78" s="159">
        <f>(F76-F77)/F77</f>
        <v>0.14696061336444027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0.37538679905443606</v>
      </c>
      <c r="C79" s="159">
        <f t="shared" ref="C79:F79" si="23">C76/$F$76</f>
        <v>0.5125063255731761</v>
      </c>
      <c r="D79" s="159">
        <f t="shared" si="23"/>
        <v>9.4803509151586501E-2</v>
      </c>
      <c r="E79" s="159">
        <f t="shared" si="23"/>
        <v>1.7303366220801367E-2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0.38064986390603883</v>
      </c>
      <c r="C80" s="157">
        <f>C77/$F$77</f>
        <v>0.50295992510428889</v>
      </c>
      <c r="D80" s="157">
        <f>D77/$F$77</f>
        <v>9.7282320791553328E-2</v>
      </c>
      <c r="E80" s="157">
        <f>E77/$F$77</f>
        <v>1.9107890198118663E-2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80</v>
      </c>
    </row>
    <row r="83" spans="1:1" ht="24.95" customHeight="1" x14ac:dyDescent="0.35"/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workbookViewId="0">
      <pane ySplit="4" topLeftCell="A29" activePane="bottomLeft" state="frozen"/>
      <selection pane="bottomLeft" activeCell="A73" sqref="A73:XFD73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71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2488.4699999999998</v>
      </c>
      <c r="C7" s="14">
        <v>11.82</v>
      </c>
      <c r="D7" s="14">
        <v>568.4</v>
      </c>
      <c r="E7" s="15">
        <f>B7+C7+D7</f>
        <v>3068.69</v>
      </c>
      <c r="F7" s="16">
        <f>(E7-E8)/E8</f>
        <v>0.719481581925969</v>
      </c>
      <c r="G7" s="352">
        <f>E7/$E$66</f>
        <v>9.1663019987782993E-2</v>
      </c>
      <c r="H7" s="30">
        <f>E7-E8</f>
        <v>1284.03</v>
      </c>
    </row>
    <row r="8" spans="1:8" ht="21.75" thickBot="1" x14ac:dyDescent="0.4">
      <c r="A8" s="31" t="s">
        <v>16</v>
      </c>
      <c r="B8" s="145">
        <v>1335.4</v>
      </c>
      <c r="C8" s="145">
        <v>10.51</v>
      </c>
      <c r="D8" s="145">
        <v>438.75</v>
      </c>
      <c r="E8" s="94">
        <f t="shared" ref="E8:E53" si="0">B8+C8+D8</f>
        <v>1784.66</v>
      </c>
      <c r="F8" s="46"/>
      <c r="G8" s="51"/>
      <c r="H8" s="38"/>
    </row>
    <row r="9" spans="1:8" ht="21.75" thickBot="1" x14ac:dyDescent="0.4">
      <c r="A9" s="25" t="s">
        <v>23</v>
      </c>
      <c r="B9" s="123">
        <v>711.67</v>
      </c>
      <c r="C9" s="123">
        <v>2.65</v>
      </c>
      <c r="D9" s="123">
        <v>19.3</v>
      </c>
      <c r="E9" s="40">
        <f t="shared" si="0"/>
        <v>733.61999999999989</v>
      </c>
      <c r="F9" s="29">
        <f t="shared" ref="F9:F39" si="1">(E9-E10)/E10</f>
        <v>0.65181365816315018</v>
      </c>
      <c r="G9" s="29">
        <f>E9/$E$66</f>
        <v>2.1913528158086136E-2</v>
      </c>
      <c r="H9" s="56">
        <f>E9-E10</f>
        <v>289.4899999999999</v>
      </c>
    </row>
    <row r="10" spans="1:8" ht="21.75" thickBot="1" x14ac:dyDescent="0.4">
      <c r="A10" s="31" t="s">
        <v>16</v>
      </c>
      <c r="B10" s="145">
        <v>432.03</v>
      </c>
      <c r="C10" s="145">
        <v>2.42</v>
      </c>
      <c r="D10" s="145">
        <v>9.68</v>
      </c>
      <c r="E10" s="353">
        <f t="shared" si="0"/>
        <v>444.13</v>
      </c>
      <c r="F10" s="46"/>
      <c r="G10" s="46"/>
      <c r="H10" s="38"/>
    </row>
    <row r="11" spans="1:8" ht="21.75" thickBot="1" x14ac:dyDescent="0.4">
      <c r="A11" s="25" t="s">
        <v>20</v>
      </c>
      <c r="B11" s="123">
        <v>5.24</v>
      </c>
      <c r="C11" s="123">
        <v>0</v>
      </c>
      <c r="D11" s="123">
        <v>28.58</v>
      </c>
      <c r="E11" s="28">
        <f t="shared" si="0"/>
        <v>33.82</v>
      </c>
      <c r="F11" s="48">
        <f>(E11-E12)/E12</f>
        <v>-0.91916826003824093</v>
      </c>
      <c r="G11" s="29">
        <f>E11/$E$66</f>
        <v>1.0102171727958253E-3</v>
      </c>
      <c r="H11" s="354">
        <f>E11-E12</f>
        <v>-384.58</v>
      </c>
    </row>
    <row r="12" spans="1:8" ht="26.25" customHeight="1" thickBot="1" x14ac:dyDescent="0.4">
      <c r="A12" s="31" t="s">
        <v>16</v>
      </c>
      <c r="B12" s="145">
        <v>384.88</v>
      </c>
      <c r="C12" s="145">
        <v>0</v>
      </c>
      <c r="D12" s="145">
        <v>33.520000000000003</v>
      </c>
      <c r="E12" s="94">
        <f t="shared" si="0"/>
        <v>418.4</v>
      </c>
      <c r="F12" s="37"/>
      <c r="G12" s="37"/>
      <c r="H12" s="355"/>
    </row>
    <row r="13" spans="1:8" ht="21.75" thickBot="1" x14ac:dyDescent="0.4">
      <c r="A13" s="13" t="s">
        <v>74</v>
      </c>
      <c r="B13" s="123">
        <v>0</v>
      </c>
      <c r="C13" s="123">
        <v>0</v>
      </c>
      <c r="D13" s="123">
        <v>5.5</v>
      </c>
      <c r="E13" s="123">
        <f t="shared" si="0"/>
        <v>5.5</v>
      </c>
      <c r="F13" s="356">
        <f>(E13-E14)/E14</f>
        <v>54</v>
      </c>
      <c r="G13" s="356">
        <f>E13/E66</f>
        <v>1.6428723981008392E-4</v>
      </c>
      <c r="H13" s="357">
        <f>E13-E14</f>
        <v>5.4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0.1</v>
      </c>
      <c r="E14" s="148">
        <f t="shared" si="0"/>
        <v>0.1</v>
      </c>
      <c r="F14" s="51"/>
      <c r="G14" s="51"/>
      <c r="H14" s="359"/>
    </row>
    <row r="15" spans="1:8" ht="21.75" thickBot="1" x14ac:dyDescent="0.4">
      <c r="A15" s="25" t="s">
        <v>75</v>
      </c>
      <c r="B15" s="40">
        <v>0</v>
      </c>
      <c r="C15" s="40">
        <v>0</v>
      </c>
      <c r="D15" s="40">
        <v>7.0000000000000007E-2</v>
      </c>
      <c r="E15" s="40">
        <f>B15+C15+D15</f>
        <v>7.0000000000000007E-2</v>
      </c>
      <c r="F15" s="352" t="e">
        <f>(E15-E16)/E16</f>
        <v>#DIV/0!</v>
      </c>
      <c r="G15" s="352">
        <f>E15/E66</f>
        <v>2.0909285066737957E-6</v>
      </c>
      <c r="H15" s="360">
        <f>E15-E16</f>
        <v>7.0000000000000007E-2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</v>
      </c>
      <c r="E16" s="21">
        <f>B16+C16+D16</f>
        <v>0</v>
      </c>
      <c r="F16" s="37"/>
      <c r="G16" s="37"/>
      <c r="H16" s="355"/>
    </row>
    <row r="17" spans="1:8" ht="21.75" thickBot="1" x14ac:dyDescent="0.4">
      <c r="A17" s="152" t="s">
        <v>21</v>
      </c>
      <c r="B17" s="123">
        <v>802.31</v>
      </c>
      <c r="C17" s="123">
        <v>0</v>
      </c>
      <c r="D17" s="123">
        <v>143.52000000000001</v>
      </c>
      <c r="E17" s="361">
        <f t="shared" si="0"/>
        <v>945.82999999999993</v>
      </c>
      <c r="F17" s="135">
        <f t="shared" si="1"/>
        <v>1.1247922002066764</v>
      </c>
      <c r="G17" s="135">
        <f>E17/$E$66</f>
        <v>2.825232727810394E-2</v>
      </c>
      <c r="H17" s="154">
        <f>E17-E18</f>
        <v>500.68999999999994</v>
      </c>
    </row>
    <row r="18" spans="1:8" ht="21.75" thickBot="1" x14ac:dyDescent="0.4">
      <c r="A18" s="31" t="s">
        <v>16</v>
      </c>
      <c r="B18" s="148">
        <v>332</v>
      </c>
      <c r="C18" s="148">
        <v>0</v>
      </c>
      <c r="D18" s="148">
        <v>113.14</v>
      </c>
      <c r="E18" s="362">
        <f t="shared" si="0"/>
        <v>445.14</v>
      </c>
      <c r="F18" s="117"/>
      <c r="G18" s="117"/>
      <c r="H18" s="363"/>
    </row>
    <row r="19" spans="1:8" ht="21.75" thickBot="1" x14ac:dyDescent="0.4">
      <c r="A19" s="25" t="s">
        <v>79</v>
      </c>
      <c r="B19" s="95">
        <v>40.28</v>
      </c>
      <c r="C19" s="95">
        <v>0</v>
      </c>
      <c r="D19" s="95">
        <v>3.91</v>
      </c>
      <c r="E19" s="364">
        <f t="shared" si="0"/>
        <v>44.19</v>
      </c>
      <c r="F19" s="365">
        <f t="shared" ref="F19" si="2">(E19-E20)/E20</f>
        <v>16.675999999999998</v>
      </c>
      <c r="G19" s="365">
        <f>E19/$E$66</f>
        <v>1.3199732958559288E-3</v>
      </c>
      <c r="H19" s="366">
        <f>E19-E20</f>
        <v>41.69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2.5</v>
      </c>
      <c r="E20" s="368">
        <f t="shared" si="0"/>
        <v>2.5</v>
      </c>
      <c r="F20" s="369"/>
      <c r="G20" s="369"/>
      <c r="H20" s="370"/>
    </row>
    <row r="21" spans="1:8" ht="21.75" thickBot="1" x14ac:dyDescent="0.4">
      <c r="A21" s="25" t="s">
        <v>77</v>
      </c>
      <c r="B21" s="40">
        <v>1646.86</v>
      </c>
      <c r="C21" s="40">
        <v>35.020000000000003</v>
      </c>
      <c r="D21" s="123">
        <v>123.53</v>
      </c>
      <c r="E21" s="40">
        <f t="shared" si="0"/>
        <v>1805.4099999999999</v>
      </c>
      <c r="F21" s="29">
        <f t="shared" si="1"/>
        <v>-9.7818265406064586E-2</v>
      </c>
      <c r="G21" s="29">
        <f>E21/$E$66</f>
        <v>5.3928331931913383E-2</v>
      </c>
      <c r="H21" s="371">
        <f>E21-E22</f>
        <v>-195.75000000000023</v>
      </c>
    </row>
    <row r="22" spans="1:8" ht="21.75" thickBot="1" x14ac:dyDescent="0.4">
      <c r="A22" s="31" t="s">
        <v>16</v>
      </c>
      <c r="B22" s="145">
        <v>1853.78</v>
      </c>
      <c r="C22" s="145">
        <v>29.16</v>
      </c>
      <c r="D22" s="372">
        <v>118.22</v>
      </c>
      <c r="E22" s="94">
        <f t="shared" si="0"/>
        <v>2001.16</v>
      </c>
      <c r="F22" s="37"/>
      <c r="G22" s="37"/>
      <c r="H22" s="373"/>
    </row>
    <row r="23" spans="1:8" ht="21.75" thickBot="1" x14ac:dyDescent="0.4">
      <c r="A23" s="25" t="s">
        <v>54</v>
      </c>
      <c r="B23" s="100">
        <v>80.260000000000005</v>
      </c>
      <c r="C23" s="123">
        <v>43.65</v>
      </c>
      <c r="D23" s="123">
        <v>249.4</v>
      </c>
      <c r="E23" s="40">
        <f t="shared" si="0"/>
        <v>373.31</v>
      </c>
      <c r="F23" s="29">
        <f t="shared" si="1"/>
        <v>-0.8611745368269953</v>
      </c>
      <c r="G23" s="29">
        <f>E23/$E$66</f>
        <v>1.1150921726091351E-2</v>
      </c>
      <c r="H23" s="371">
        <f>E23-E24</f>
        <v>-2315.75</v>
      </c>
    </row>
    <row r="24" spans="1:8" ht="21.75" thickBot="1" x14ac:dyDescent="0.4">
      <c r="A24" s="31" t="s">
        <v>16</v>
      </c>
      <c r="B24" s="374">
        <v>2349.06</v>
      </c>
      <c r="C24" s="145">
        <v>38.71</v>
      </c>
      <c r="D24" s="145">
        <v>301.29000000000002</v>
      </c>
      <c r="E24" s="94">
        <f t="shared" si="0"/>
        <v>2689.06</v>
      </c>
      <c r="F24" s="37"/>
      <c r="G24" s="37"/>
      <c r="H24" s="373"/>
    </row>
    <row r="25" spans="1:8" ht="21.75" thickBot="1" x14ac:dyDescent="0.4">
      <c r="A25" s="25" t="s">
        <v>55</v>
      </c>
      <c r="B25" s="128">
        <v>1786.75</v>
      </c>
      <c r="C25" s="83">
        <v>71.89</v>
      </c>
      <c r="D25" s="83">
        <v>137.44999999999999</v>
      </c>
      <c r="E25" s="40">
        <f t="shared" si="0"/>
        <v>1996.0900000000001</v>
      </c>
      <c r="F25" s="29">
        <f t="shared" si="1"/>
        <v>0.18167771726260956</v>
      </c>
      <c r="G25" s="29">
        <f>E25/$E$66</f>
        <v>5.962402118409281E-2</v>
      </c>
      <c r="H25" s="371">
        <f>E25-E26</f>
        <v>306.8900000000001</v>
      </c>
    </row>
    <row r="26" spans="1:8" ht="21.75" thickBot="1" x14ac:dyDescent="0.4">
      <c r="A26" s="31" t="s">
        <v>16</v>
      </c>
      <c r="B26" s="375">
        <v>1487.6</v>
      </c>
      <c r="C26" s="85">
        <v>83.44</v>
      </c>
      <c r="D26" s="85">
        <v>118.16</v>
      </c>
      <c r="E26" s="94">
        <f t="shared" si="0"/>
        <v>1689.2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11.19</v>
      </c>
      <c r="E27" s="40">
        <f t="shared" si="0"/>
        <v>11.19</v>
      </c>
      <c r="F27" s="29">
        <f t="shared" si="1"/>
        <v>0.15360824742268045</v>
      </c>
      <c r="G27" s="29">
        <f>E27/$E$66</f>
        <v>3.3424985699542531E-4</v>
      </c>
      <c r="H27" s="371">
        <f>E27-E28</f>
        <v>1.4900000000000002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9.6999999999999993</v>
      </c>
      <c r="E28" s="94">
        <f t="shared" si="0"/>
        <v>9.6999999999999993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52.21</v>
      </c>
      <c r="E29" s="377">
        <f t="shared" si="0"/>
        <v>52.21</v>
      </c>
      <c r="F29" s="29">
        <f t="shared" si="1"/>
        <v>0.47194812517620532</v>
      </c>
      <c r="G29" s="29">
        <f>E29/$E$66</f>
        <v>1.5595339619062694E-3</v>
      </c>
      <c r="H29" s="378">
        <f>E29-E30</f>
        <v>16.740000000000002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35.47</v>
      </c>
      <c r="E30" s="353">
        <f t="shared" si="0"/>
        <v>35.47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1.81</v>
      </c>
      <c r="E31" s="40">
        <f t="shared" si="0"/>
        <v>1.81</v>
      </c>
      <c r="F31" s="29">
        <f t="shared" si="1"/>
        <v>-0.66168224299065415</v>
      </c>
      <c r="G31" s="29">
        <f>E31/$E$66</f>
        <v>5.406543710113671E-5</v>
      </c>
      <c r="H31" s="371">
        <f>E31-E32</f>
        <v>-3.5399999999999996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5.35</v>
      </c>
      <c r="E32" s="353">
        <f t="shared" si="0"/>
        <v>5.35</v>
      </c>
      <c r="F32" s="37"/>
      <c r="G32" s="46"/>
      <c r="H32" s="373"/>
    </row>
    <row r="33" spans="1:8" ht="21.75" thickBot="1" x14ac:dyDescent="0.4">
      <c r="A33" s="25" t="s">
        <v>56</v>
      </c>
      <c r="B33" s="380">
        <v>1366.83</v>
      </c>
      <c r="C33" s="381">
        <v>0</v>
      </c>
      <c r="D33" s="380">
        <v>298.85000000000002</v>
      </c>
      <c r="E33" s="40">
        <f t="shared" si="0"/>
        <v>1665.6799999999998</v>
      </c>
      <c r="F33" s="356">
        <f t="shared" si="1"/>
        <v>1.141224563252818</v>
      </c>
      <c r="G33" s="48">
        <f>E33/$E$66</f>
        <v>4.9754539928520101E-2</v>
      </c>
      <c r="H33" s="357">
        <f>E33-E34</f>
        <v>887.76999999999975</v>
      </c>
    </row>
    <row r="34" spans="1:8" ht="21.75" thickBot="1" x14ac:dyDescent="0.4">
      <c r="A34" s="31" t="s">
        <v>16</v>
      </c>
      <c r="B34" s="382">
        <v>355.52</v>
      </c>
      <c r="C34" s="383">
        <v>-4.58</v>
      </c>
      <c r="D34" s="384">
        <v>426.97</v>
      </c>
      <c r="E34" s="82">
        <f t="shared" si="0"/>
        <v>777.91000000000008</v>
      </c>
      <c r="F34" s="37"/>
      <c r="G34" s="51"/>
      <c r="H34" s="373"/>
    </row>
    <row r="35" spans="1:8" ht="21.75" thickBot="1" x14ac:dyDescent="0.4">
      <c r="A35" s="25" t="s">
        <v>28</v>
      </c>
      <c r="B35" s="44">
        <v>1850</v>
      </c>
      <c r="C35" s="40">
        <v>53.67</v>
      </c>
      <c r="D35" s="40">
        <v>816.29</v>
      </c>
      <c r="E35" s="123">
        <f t="shared" si="0"/>
        <v>2719.96</v>
      </c>
      <c r="F35" s="48">
        <f t="shared" si="1"/>
        <v>0.46648335355169163</v>
      </c>
      <c r="G35" s="29">
        <f>E35/$E$66</f>
        <v>8.1246312871606524E-2</v>
      </c>
      <c r="H35" s="357">
        <f>E35-E36</f>
        <v>865.21</v>
      </c>
    </row>
    <row r="36" spans="1:8" ht="21.75" thickBot="1" x14ac:dyDescent="0.4">
      <c r="A36" s="31" t="s">
        <v>16</v>
      </c>
      <c r="B36" s="145">
        <v>1029.8499999999999</v>
      </c>
      <c r="C36" s="145">
        <v>34.409999999999997</v>
      </c>
      <c r="D36" s="145">
        <v>790.49</v>
      </c>
      <c r="E36" s="385">
        <f t="shared" si="0"/>
        <v>1854.75</v>
      </c>
      <c r="F36" s="37"/>
      <c r="G36" s="369"/>
      <c r="H36" s="386"/>
    </row>
    <row r="37" spans="1:8" ht="21.75" thickBot="1" x14ac:dyDescent="0.4">
      <c r="A37" s="25" t="s">
        <v>30</v>
      </c>
      <c r="B37" s="123">
        <v>1786.99</v>
      </c>
      <c r="C37" s="123">
        <v>0</v>
      </c>
      <c r="D37" s="123">
        <v>352.73</v>
      </c>
      <c r="E37" s="28">
        <f t="shared" si="0"/>
        <v>2139.7200000000003</v>
      </c>
      <c r="F37" s="356">
        <f t="shared" si="1"/>
        <v>0.20723079179878368</v>
      </c>
      <c r="G37" s="356">
        <f>E37/$E$66</f>
        <v>6.3914307775715065E-2</v>
      </c>
      <c r="H37" s="387">
        <f>E37-E38</f>
        <v>367.30000000000018</v>
      </c>
    </row>
    <row r="38" spans="1:8" ht="21.75" thickBot="1" x14ac:dyDescent="0.4">
      <c r="A38" s="31" t="s">
        <v>16</v>
      </c>
      <c r="B38" s="145">
        <v>1372.02</v>
      </c>
      <c r="C38" s="145">
        <v>0</v>
      </c>
      <c r="D38" s="145">
        <v>400.4</v>
      </c>
      <c r="E38" s="94">
        <f t="shared" si="0"/>
        <v>1772.42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1.68</v>
      </c>
      <c r="D39" s="123">
        <v>1.24</v>
      </c>
      <c r="E39" s="40">
        <f t="shared" si="0"/>
        <v>2.92</v>
      </c>
      <c r="F39" s="356">
        <f t="shared" si="1"/>
        <v>3.1802120141342705E-2</v>
      </c>
      <c r="G39" s="356">
        <f>E39/$E$66</f>
        <v>8.7221589135535465E-5</v>
      </c>
      <c r="H39" s="357">
        <f>E39-E40</f>
        <v>8.9999999999999858E-2</v>
      </c>
    </row>
    <row r="40" spans="1:8" ht="21.75" thickBot="1" x14ac:dyDescent="0.4">
      <c r="A40" s="31" t="s">
        <v>16</v>
      </c>
      <c r="B40" s="388">
        <v>0</v>
      </c>
      <c r="C40" s="388">
        <v>1.89</v>
      </c>
      <c r="D40" s="388">
        <v>0.94</v>
      </c>
      <c r="E40" s="389">
        <f t="shared" si="0"/>
        <v>2.83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1498.71</v>
      </c>
      <c r="C41" s="390">
        <v>0</v>
      </c>
      <c r="D41" s="391">
        <v>51.67</v>
      </c>
      <c r="E41" s="40">
        <f t="shared" si="0"/>
        <v>1550.38</v>
      </c>
      <c r="F41" s="356">
        <f t="shared" ref="F41" si="3">(E41-E42)/E42</f>
        <v>0.20430959482972902</v>
      </c>
      <c r="G41" s="356">
        <f>E41/$E$66</f>
        <v>4.6310481973955986E-2</v>
      </c>
      <c r="H41" s="357">
        <f>E41-E42</f>
        <v>263.02</v>
      </c>
    </row>
    <row r="42" spans="1:8" ht="21.75" thickBot="1" x14ac:dyDescent="0.4">
      <c r="A42" s="31" t="s">
        <v>16</v>
      </c>
      <c r="B42" s="145">
        <v>1251.4100000000001</v>
      </c>
      <c r="C42" s="145">
        <v>0</v>
      </c>
      <c r="D42" s="145">
        <v>35.950000000000003</v>
      </c>
      <c r="E42" s="94">
        <f t="shared" si="0"/>
        <v>1287.3600000000001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669.13</v>
      </c>
      <c r="C43" s="65">
        <v>0</v>
      </c>
      <c r="D43" s="65">
        <v>12.5</v>
      </c>
      <c r="E43" s="40">
        <f t="shared" si="0"/>
        <v>681.63</v>
      </c>
      <c r="F43" s="356">
        <f t="shared" ref="F43" si="4">(E43-E44)/E44</f>
        <v>0.83278212470759039</v>
      </c>
      <c r="G43" s="356">
        <f>E43/$E$66</f>
        <v>2.0360565685772273E-2</v>
      </c>
      <c r="H43" s="357">
        <f>E43-E44</f>
        <v>309.71999999999997</v>
      </c>
    </row>
    <row r="44" spans="1:8" ht="21.75" thickBot="1" x14ac:dyDescent="0.4">
      <c r="A44" s="31" t="s">
        <v>16</v>
      </c>
      <c r="B44" s="145">
        <v>358.41</v>
      </c>
      <c r="C44" s="145">
        <v>0</v>
      </c>
      <c r="D44" s="145">
        <v>13.5</v>
      </c>
      <c r="E44" s="94">
        <f t="shared" si="0"/>
        <v>371.91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2027.36</v>
      </c>
      <c r="C45" s="40">
        <v>22.15</v>
      </c>
      <c r="D45" s="391">
        <v>105.56</v>
      </c>
      <c r="E45" s="40">
        <f t="shared" si="0"/>
        <v>2155.0699999999997</v>
      </c>
      <c r="F45" s="356">
        <f t="shared" ref="F45" si="5">(E45-E46)/E46</f>
        <v>0.65157181613353143</v>
      </c>
      <c r="G45" s="356">
        <f>E45/$E$66</f>
        <v>6.4372818526821363E-2</v>
      </c>
      <c r="H45" s="357">
        <f>E45-E46</f>
        <v>850.20999999999981</v>
      </c>
    </row>
    <row r="46" spans="1:8" ht="21.75" thickBot="1" x14ac:dyDescent="0.4">
      <c r="A46" s="31" t="s">
        <v>16</v>
      </c>
      <c r="B46" s="145">
        <v>1208.82</v>
      </c>
      <c r="C46" s="145">
        <v>15.04</v>
      </c>
      <c r="D46" s="145">
        <v>81</v>
      </c>
      <c r="E46" s="94">
        <f t="shared" si="0"/>
        <v>1304.8599999999999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8.77</v>
      </c>
      <c r="E47" s="394">
        <f t="shared" si="0"/>
        <v>8.77</v>
      </c>
      <c r="F47" s="356">
        <f t="shared" ref="F47" si="6">(E47-E48)/E48</f>
        <v>-0.1983546617915905</v>
      </c>
      <c r="G47" s="356">
        <f>E47/$E$66</f>
        <v>2.6196347147898838E-4</v>
      </c>
      <c r="H47" s="357">
        <f>E47-E48</f>
        <v>-2.17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10.94</v>
      </c>
      <c r="E48" s="94">
        <f t="shared" si="0"/>
        <v>10.94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414.35</v>
      </c>
      <c r="C49" s="396">
        <v>38.29</v>
      </c>
      <c r="D49" s="397">
        <v>38.1</v>
      </c>
      <c r="E49" s="123">
        <f t="shared" si="0"/>
        <v>490.74000000000007</v>
      </c>
      <c r="F49" s="356">
        <f t="shared" ref="F49" si="7">(E49-E50)/E50</f>
        <v>-0.54087532511273695</v>
      </c>
      <c r="G49" s="356">
        <f>E49/$E$66</f>
        <v>1.4658603648072836E-2</v>
      </c>
      <c r="H49" s="357">
        <f>E49-E50</f>
        <v>-578.12000000000012</v>
      </c>
    </row>
    <row r="50" spans="1:8" ht="21.75" thickBot="1" x14ac:dyDescent="0.4">
      <c r="A50" s="31" t="s">
        <v>16</v>
      </c>
      <c r="B50" s="50">
        <v>957.24</v>
      </c>
      <c r="C50" s="50">
        <v>37.090000000000003</v>
      </c>
      <c r="D50" s="50">
        <v>74.53</v>
      </c>
      <c r="E50" s="94">
        <f t="shared" si="0"/>
        <v>1068.8600000000001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1518.63</v>
      </c>
      <c r="C51" s="65">
        <v>0</v>
      </c>
      <c r="D51" s="398">
        <v>457.11</v>
      </c>
      <c r="E51" s="123">
        <f t="shared" si="0"/>
        <v>1975.7400000000002</v>
      </c>
      <c r="F51" s="356">
        <f t="shared" ref="F51" si="8">(E51-E52)/E52</f>
        <v>0.528346986609733</v>
      </c>
      <c r="G51" s="356">
        <f>E51/$E$66</f>
        <v>5.9016158396795505E-2</v>
      </c>
      <c r="H51" s="357">
        <f>E51-E52</f>
        <v>683.01000000000022</v>
      </c>
    </row>
    <row r="52" spans="1:8" s="57" customFormat="1" ht="28.5" customHeight="1" thickBot="1" x14ac:dyDescent="0.4">
      <c r="A52" s="31" t="s">
        <v>16</v>
      </c>
      <c r="B52" s="145">
        <v>790.03</v>
      </c>
      <c r="C52" s="145">
        <v>0</v>
      </c>
      <c r="D52" s="145">
        <v>502.7</v>
      </c>
      <c r="E52" s="94">
        <f t="shared" si="0"/>
        <v>1292.73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398">
        <v>1258.19</v>
      </c>
      <c r="C53" s="398">
        <v>0.08</v>
      </c>
      <c r="D53" s="398">
        <v>46.63</v>
      </c>
      <c r="E53" s="44">
        <f t="shared" si="0"/>
        <v>1304.9000000000001</v>
      </c>
      <c r="F53" s="153">
        <f t="shared" ref="F53" si="9">(E53-E54)/E54</f>
        <v>-0.1843916220287391</v>
      </c>
      <c r="G53" s="153">
        <f>E53/$E$66</f>
        <v>3.8977894405123371E-2</v>
      </c>
      <c r="H53" s="399">
        <f>E53-E54</f>
        <v>-295.01</v>
      </c>
    </row>
    <row r="54" spans="1:8" ht="21.75" thickBot="1" x14ac:dyDescent="0.4">
      <c r="A54" s="31" t="s">
        <v>16</v>
      </c>
      <c r="B54" s="145">
        <v>1546.72</v>
      </c>
      <c r="C54" s="145">
        <v>0</v>
      </c>
      <c r="D54" s="145">
        <v>53.19</v>
      </c>
      <c r="E54" s="94">
        <f>B54+C54+D54</f>
        <v>1599.91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19952.029999999995</v>
      </c>
      <c r="C55" s="156">
        <f t="shared" si="10"/>
        <v>280.89999999999998</v>
      </c>
      <c r="D55" s="156">
        <f t="shared" si="10"/>
        <v>3534.32</v>
      </c>
      <c r="E55" s="156">
        <f t="shared" si="10"/>
        <v>23767.250000000007</v>
      </c>
      <c r="F55" s="135">
        <f>(E55-E56)/E56</f>
        <v>0.1388591403182183</v>
      </c>
      <c r="G55" s="135">
        <f>E55/$E$66</f>
        <v>0.70993743643203977</v>
      </c>
      <c r="H55" s="154">
        <f>E55-E56</f>
        <v>2897.9000000000087</v>
      </c>
    </row>
    <row r="56" spans="1:8" x14ac:dyDescent="0.35">
      <c r="A56" s="31" t="s">
        <v>26</v>
      </c>
      <c r="B56" s="401">
        <f t="shared" si="10"/>
        <v>17044.77</v>
      </c>
      <c r="C56" s="401">
        <f t="shared" si="10"/>
        <v>248.08999999999997</v>
      </c>
      <c r="D56" s="401">
        <f t="shared" si="10"/>
        <v>3576.4900000000002</v>
      </c>
      <c r="E56" s="401">
        <f t="shared" si="10"/>
        <v>20869.349999999999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0.17056610326804025</v>
      </c>
      <c r="C57" s="141">
        <f t="shared" ref="C57:D57" si="11">(C55-C56)/C56</f>
        <v>0.13225039300253943</v>
      </c>
      <c r="D57" s="141">
        <f t="shared" si="11"/>
        <v>-1.17908899507618E-2</v>
      </c>
      <c r="E57" s="141">
        <f>(E55-E56)/E56</f>
        <v>0.1388591403182183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8800.81</v>
      </c>
      <c r="C59" s="398"/>
      <c r="D59" s="14"/>
      <c r="E59" s="15">
        <f>B59+C59+D59</f>
        <v>8800.81</v>
      </c>
      <c r="F59" s="16">
        <f t="shared" ref="F59" si="12">(E59-E60)/E60</f>
        <v>0.44591066737422147</v>
      </c>
      <c r="G59" s="16">
        <f>E59/$E$66</f>
        <v>0.26288377872599722</v>
      </c>
      <c r="H59" s="354">
        <f>E59-E60</f>
        <v>2714.12</v>
      </c>
    </row>
    <row r="60" spans="1:8" ht="21.75" thickBot="1" x14ac:dyDescent="0.4">
      <c r="A60" s="79" t="s">
        <v>16</v>
      </c>
      <c r="B60" s="145">
        <v>6086.69</v>
      </c>
      <c r="C60" s="145"/>
      <c r="D60" s="145"/>
      <c r="E60" s="145">
        <f t="shared" ref="E60:E62" si="13">B60+C60+D60</f>
        <v>6086.69</v>
      </c>
      <c r="F60" s="46"/>
      <c r="G60" s="37"/>
      <c r="H60" s="379"/>
    </row>
    <row r="61" spans="1:8" ht="21.75" thickBot="1" x14ac:dyDescent="0.4">
      <c r="A61" s="25" t="s">
        <v>37</v>
      </c>
      <c r="B61" s="398"/>
      <c r="C61" s="123">
        <v>909.89</v>
      </c>
      <c r="D61" s="123"/>
      <c r="E61" s="15">
        <f t="shared" si="13"/>
        <v>909.89</v>
      </c>
      <c r="F61" s="29">
        <f t="shared" ref="F61:F63" si="14">(E61-E62)/E62</f>
        <v>-8.8323113302072043E-2</v>
      </c>
      <c r="G61" s="356">
        <f>E61/$E$66</f>
        <v>2.7178784841963139E-2</v>
      </c>
      <c r="H61" s="371">
        <f>E61-E62</f>
        <v>-88.149999999999977</v>
      </c>
    </row>
    <row r="62" spans="1:8" ht="21.75" thickBot="1" x14ac:dyDescent="0.4">
      <c r="A62" s="79" t="s">
        <v>16</v>
      </c>
      <c r="B62" s="145"/>
      <c r="C62" s="145">
        <v>998.04</v>
      </c>
      <c r="D62" s="145"/>
      <c r="E62" s="145">
        <f t="shared" si="13"/>
        <v>998.04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8800.81</v>
      </c>
      <c r="C63" s="404">
        <f>SUM(C59,C61)</f>
        <v>909.89</v>
      </c>
      <c r="D63" s="156">
        <f>SUM(D59,D61)</f>
        <v>0</v>
      </c>
      <c r="E63" s="405">
        <f t="shared" ref="B63:E64" si="15">SUM(E59,E61)</f>
        <v>9710.6999999999989</v>
      </c>
      <c r="F63" s="135">
        <f t="shared" si="14"/>
        <v>0.37065209259915333</v>
      </c>
      <c r="G63" s="134">
        <f>E63/$E$66</f>
        <v>0.29006256356796034</v>
      </c>
      <c r="H63" s="154">
        <f>E63-E64</f>
        <v>2625.9699999999993</v>
      </c>
    </row>
    <row r="64" spans="1:8" x14ac:dyDescent="0.35">
      <c r="A64" s="31" t="s">
        <v>26</v>
      </c>
      <c r="B64" s="406">
        <f t="shared" si="15"/>
        <v>6086.69</v>
      </c>
      <c r="C64" s="406">
        <f t="shared" si="15"/>
        <v>998.04</v>
      </c>
      <c r="D64" s="137">
        <f t="shared" si="15"/>
        <v>0</v>
      </c>
      <c r="E64" s="137">
        <f t="shared" si="15"/>
        <v>7084.73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6">(B63-B64)/B64</f>
        <v>0.44591066737422147</v>
      </c>
      <c r="C65" s="141">
        <f t="shared" si="16"/>
        <v>-8.8323113302072043E-2</v>
      </c>
      <c r="D65" s="407" t="e">
        <f t="shared" si="16"/>
        <v>#DIV/0!</v>
      </c>
      <c r="E65" s="141">
        <f>(E63-E64)/E64</f>
        <v>0.37065209259915333</v>
      </c>
      <c r="F65" s="138"/>
      <c r="G65" s="138"/>
      <c r="H65" s="139"/>
    </row>
    <row r="66" spans="1:8" x14ac:dyDescent="0.35">
      <c r="A66" s="18" t="s">
        <v>40</v>
      </c>
      <c r="B66" s="30">
        <f>B55+B63</f>
        <v>28752.839999999997</v>
      </c>
      <c r="C66" s="30">
        <f t="shared" ref="C66:E66" si="17">C55+C63</f>
        <v>1190.79</v>
      </c>
      <c r="D66" s="30">
        <f t="shared" si="17"/>
        <v>3534.32</v>
      </c>
      <c r="E66" s="30">
        <f t="shared" si="17"/>
        <v>33477.950000000004</v>
      </c>
      <c r="F66" s="159">
        <f>(E66-E67)/E67</f>
        <v>0.19760514386450945</v>
      </c>
      <c r="G66" s="159">
        <f>E66/$E$66</f>
        <v>1</v>
      </c>
      <c r="H66" s="30">
        <f>E66-E67</f>
        <v>5523.8700000000063</v>
      </c>
    </row>
    <row r="67" spans="1:8" x14ac:dyDescent="0.35">
      <c r="A67" s="31" t="s">
        <v>26</v>
      </c>
      <c r="B67" s="158">
        <f>B64+B56</f>
        <v>23131.46</v>
      </c>
      <c r="C67" s="158">
        <f t="shared" ref="C67:E67" si="18">C64+C56</f>
        <v>1246.1299999999999</v>
      </c>
      <c r="D67" s="158">
        <f t="shared" si="18"/>
        <v>3576.4900000000002</v>
      </c>
      <c r="E67" s="158">
        <f t="shared" si="18"/>
        <v>27954.079999999998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0.24301881506830947</v>
      </c>
      <c r="C68" s="159">
        <f t="shared" ref="C68:E68" si="19">(C66-C67)/C67</f>
        <v>-4.4409491786571165E-2</v>
      </c>
      <c r="D68" s="159">
        <f t="shared" si="19"/>
        <v>-1.17908899507618E-2</v>
      </c>
      <c r="E68" s="159">
        <f t="shared" si="19"/>
        <v>0.19760514386450945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0.85885904005472236</v>
      </c>
      <c r="C69" s="159">
        <f t="shared" ref="C69:E69" si="20">C66/$E$66</f>
        <v>3.5569382235172697E-2</v>
      </c>
      <c r="D69" s="159">
        <f t="shared" si="20"/>
        <v>0.1055715777101047</v>
      </c>
      <c r="E69" s="159">
        <f t="shared" si="20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0.82748063967764274</v>
      </c>
      <c r="C70" s="408">
        <f t="shared" ref="C70:E70" si="21">C67/$E$67</f>
        <v>4.4577750367745958E-2</v>
      </c>
      <c r="D70" s="408">
        <f t="shared" si="21"/>
        <v>0.12794160995461129</v>
      </c>
      <c r="E70" s="157">
        <f t="shared" si="21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85"/>
  <sheetViews>
    <sheetView tabSelected="1" workbookViewId="0">
      <pane ySplit="3" topLeftCell="A55" activePane="bottomLeft" state="frozen"/>
      <selection pane="bottomLeft" activeCell="B63" sqref="B63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72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73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184.91</v>
      </c>
      <c r="H5" s="181">
        <v>56.3</v>
      </c>
      <c r="I5" s="180">
        <v>128.61000000000001</v>
      </c>
      <c r="J5" s="180">
        <v>71.31</v>
      </c>
      <c r="K5" s="179">
        <v>0</v>
      </c>
      <c r="L5" s="179">
        <v>54.48</v>
      </c>
      <c r="M5" s="54">
        <v>0.62</v>
      </c>
      <c r="N5" s="182">
        <v>0</v>
      </c>
      <c r="O5" s="180">
        <f>B5+D5+E5+F5+H5+I5+J5+K5+L5+M5+N5</f>
        <v>311.32000000000005</v>
      </c>
      <c r="P5" s="183">
        <f>(O5-O6)/O6</f>
        <v>2.0263439292310688</v>
      </c>
      <c r="Q5" s="184">
        <f>O5/$O$84</f>
        <v>1.951151029944766E-3</v>
      </c>
      <c r="R5" s="185">
        <f>O5-O6</f>
        <v>208.45000000000005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47.29</v>
      </c>
      <c r="H6" s="187">
        <v>17.73</v>
      </c>
      <c r="I6" s="187">
        <v>29.56</v>
      </c>
      <c r="J6" s="187">
        <v>21.21</v>
      </c>
      <c r="K6" s="145">
        <v>0</v>
      </c>
      <c r="L6" s="145">
        <v>33.74</v>
      </c>
      <c r="M6" s="188">
        <v>0.63</v>
      </c>
      <c r="N6" s="145">
        <v>0</v>
      </c>
      <c r="O6" s="189">
        <f>B6+D6+E6+F6+H6+I6+J6+K6+L6+M6+N6</f>
        <v>102.87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1043.32</v>
      </c>
      <c r="C7" s="193">
        <v>160.81</v>
      </c>
      <c r="D7" s="83">
        <v>151.15</v>
      </c>
      <c r="E7" s="83">
        <v>9.66</v>
      </c>
      <c r="F7" s="83">
        <v>131.06</v>
      </c>
      <c r="G7" s="83">
        <v>4445.7</v>
      </c>
      <c r="H7" s="83">
        <v>1796.87</v>
      </c>
      <c r="I7" s="83">
        <v>2648.83</v>
      </c>
      <c r="J7" s="83">
        <v>1940.36</v>
      </c>
      <c r="K7" s="83">
        <v>22.56</v>
      </c>
      <c r="L7" s="119">
        <v>305.5</v>
      </c>
      <c r="M7" s="83">
        <v>234.84</v>
      </c>
      <c r="N7" s="83">
        <v>3068.69</v>
      </c>
      <c r="O7" s="54">
        <f>B7+C7+F7+G7+J7+K7+L7+M7+N7</f>
        <v>11352.84</v>
      </c>
      <c r="P7" s="194">
        <f>(O7-O8)/O8</f>
        <v>0.21702682363635972</v>
      </c>
      <c r="Q7" s="195">
        <f>O7/$O$84</f>
        <v>7.1152208206341175E-2</v>
      </c>
      <c r="R7" s="196">
        <f>O7-O8</f>
        <v>2024.5</v>
      </c>
      <c r="S7" s="197"/>
    </row>
    <row r="8" spans="1:112" s="205" customFormat="1" ht="21.75" thickBot="1" x14ac:dyDescent="0.4">
      <c r="A8" s="79" t="s">
        <v>16</v>
      </c>
      <c r="B8" s="73">
        <v>792.02</v>
      </c>
      <c r="C8" s="73">
        <v>141.04</v>
      </c>
      <c r="D8" s="73">
        <v>131.72</v>
      </c>
      <c r="E8" s="198">
        <v>9.32</v>
      </c>
      <c r="F8" s="187">
        <v>122.28</v>
      </c>
      <c r="G8" s="187">
        <v>3938.11</v>
      </c>
      <c r="H8" s="187">
        <v>1730.48</v>
      </c>
      <c r="I8" s="187">
        <v>2207.63</v>
      </c>
      <c r="J8" s="187">
        <v>2033.06</v>
      </c>
      <c r="K8" s="73">
        <v>22.86</v>
      </c>
      <c r="L8" s="73">
        <v>285.60000000000002</v>
      </c>
      <c r="M8" s="73">
        <v>208.71</v>
      </c>
      <c r="N8" s="199">
        <v>1784.66</v>
      </c>
      <c r="O8" s="145">
        <f t="shared" ref="O8:O54" si="0">B8+C8+F8+G8+J8+K8+L8+M8+N8</f>
        <v>9328.34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189.12</v>
      </c>
      <c r="C9" s="206">
        <v>73.400000000000006</v>
      </c>
      <c r="D9" s="206">
        <v>73.400000000000006</v>
      </c>
      <c r="E9" s="119">
        <v>0</v>
      </c>
      <c r="F9" s="206">
        <v>28.97</v>
      </c>
      <c r="G9" s="119">
        <v>1264.6199999999999</v>
      </c>
      <c r="H9" s="206">
        <v>736.6</v>
      </c>
      <c r="I9" s="206">
        <v>528.02</v>
      </c>
      <c r="J9" s="206">
        <v>318.51</v>
      </c>
      <c r="K9" s="119">
        <v>0</v>
      </c>
      <c r="L9" s="206">
        <v>39.770000000000003</v>
      </c>
      <c r="M9" s="206">
        <v>35.909999999999997</v>
      </c>
      <c r="N9" s="206">
        <v>733.61999999999989</v>
      </c>
      <c r="O9" s="54">
        <f t="shared" si="0"/>
        <v>2683.92</v>
      </c>
      <c r="P9" s="207">
        <f>(O9-O10)/O10</f>
        <v>0.45130886655022695</v>
      </c>
      <c r="Q9" s="208">
        <f>O9/$O$84</f>
        <v>1.682106280447564E-2</v>
      </c>
      <c r="R9" s="196">
        <f>O9-O10</f>
        <v>834.61000000000013</v>
      </c>
      <c r="S9" s="197"/>
      <c r="T9" s="209"/>
    </row>
    <row r="10" spans="1:112" s="205" customFormat="1" ht="21.75" thickBot="1" x14ac:dyDescent="0.4">
      <c r="A10" s="79" t="s">
        <v>16</v>
      </c>
      <c r="B10" s="210">
        <v>106.78</v>
      </c>
      <c r="C10" s="210">
        <v>45.13</v>
      </c>
      <c r="D10" s="210">
        <v>45.13</v>
      </c>
      <c r="E10" s="73">
        <v>0</v>
      </c>
      <c r="F10" s="211">
        <v>21.82</v>
      </c>
      <c r="G10" s="212">
        <v>911.21</v>
      </c>
      <c r="H10" s="211">
        <v>546.26</v>
      </c>
      <c r="I10" s="198">
        <v>364.95</v>
      </c>
      <c r="J10" s="211">
        <v>268.54000000000002</v>
      </c>
      <c r="K10" s="187">
        <v>0</v>
      </c>
      <c r="L10" s="210">
        <v>32.94</v>
      </c>
      <c r="M10" s="210">
        <v>18.760000000000002</v>
      </c>
      <c r="N10" s="211">
        <v>444.13</v>
      </c>
      <c r="O10" s="145">
        <f t="shared" si="0"/>
        <v>1849.31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278.39999999999998</v>
      </c>
      <c r="C11" s="213">
        <v>78.849999999999994</v>
      </c>
      <c r="D11" s="43">
        <v>78.849999999999994</v>
      </c>
      <c r="E11" s="54">
        <v>0</v>
      </c>
      <c r="F11" s="54">
        <v>24.32</v>
      </c>
      <c r="G11" s="214">
        <v>2697.48</v>
      </c>
      <c r="H11" s="54">
        <v>913.19</v>
      </c>
      <c r="I11" s="54">
        <v>1784.29</v>
      </c>
      <c r="J11" s="54">
        <v>270.11</v>
      </c>
      <c r="K11" s="54">
        <v>0</v>
      </c>
      <c r="L11" s="43">
        <v>11.43</v>
      </c>
      <c r="M11" s="43">
        <v>259.26</v>
      </c>
      <c r="N11" s="43">
        <v>33.82</v>
      </c>
      <c r="O11" s="54">
        <f t="shared" si="0"/>
        <v>3653.6700000000005</v>
      </c>
      <c r="P11" s="207">
        <f>(O11-O12)/O12</f>
        <v>2.4958622043930966E-2</v>
      </c>
      <c r="Q11" s="208">
        <f>O11/$O$84</f>
        <v>2.2898824308037691E-2</v>
      </c>
      <c r="R11" s="196">
        <f>O11-O12</f>
        <v>88.970000000000709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217.13</v>
      </c>
      <c r="C12" s="215">
        <v>68.28</v>
      </c>
      <c r="D12" s="45">
        <v>68.28</v>
      </c>
      <c r="E12" s="45">
        <v>0</v>
      </c>
      <c r="F12" s="45">
        <v>31.54</v>
      </c>
      <c r="G12" s="216">
        <v>2365.21</v>
      </c>
      <c r="H12" s="45">
        <v>825.76</v>
      </c>
      <c r="I12" s="116">
        <v>1539.45</v>
      </c>
      <c r="J12" s="58">
        <v>218.45</v>
      </c>
      <c r="K12" s="45">
        <v>0</v>
      </c>
      <c r="L12" s="45">
        <v>12.6</v>
      </c>
      <c r="M12" s="45">
        <v>233.09</v>
      </c>
      <c r="N12" s="116">
        <v>418.4</v>
      </c>
      <c r="O12" s="145">
        <f t="shared" si="0"/>
        <v>3564.7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74</v>
      </c>
      <c r="B13" s="72">
        <v>19.899999999999999</v>
      </c>
      <c r="C13" s="52">
        <v>0</v>
      </c>
      <c r="D13" s="47">
        <v>0</v>
      </c>
      <c r="E13" s="47">
        <v>0</v>
      </c>
      <c r="F13" s="47">
        <v>0</v>
      </c>
      <c r="G13" s="214">
        <v>83.36</v>
      </c>
      <c r="H13" s="47">
        <v>14.1</v>
      </c>
      <c r="I13" s="217">
        <v>69.260000000000005</v>
      </c>
      <c r="J13" s="95">
        <v>28.23</v>
      </c>
      <c r="K13" s="47">
        <v>0</v>
      </c>
      <c r="L13" s="47">
        <v>0</v>
      </c>
      <c r="M13" s="47">
        <v>4.3499999999999996</v>
      </c>
      <c r="N13" s="47">
        <v>5.5</v>
      </c>
      <c r="O13" s="54">
        <f t="shared" si="0"/>
        <v>141.33999999999997</v>
      </c>
      <c r="P13" s="218">
        <f>(O13-O14)/O14</f>
        <v>-0.35328300160146436</v>
      </c>
      <c r="Q13" s="208">
        <f>O13/$O$84</f>
        <v>8.8582708008606305E-4</v>
      </c>
      <c r="R13" s="196">
        <f>O13-O14</f>
        <v>-77.210000000000036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92.22</v>
      </c>
      <c r="C14" s="50">
        <v>0</v>
      </c>
      <c r="D14" s="45">
        <v>0</v>
      </c>
      <c r="E14" s="45">
        <v>0</v>
      </c>
      <c r="F14" s="45">
        <v>0.89</v>
      </c>
      <c r="G14" s="21">
        <v>5.75</v>
      </c>
      <c r="H14" s="45">
        <v>0.52</v>
      </c>
      <c r="I14" s="116">
        <v>5.23</v>
      </c>
      <c r="J14" s="60">
        <v>98.29</v>
      </c>
      <c r="K14" s="45">
        <v>0</v>
      </c>
      <c r="L14" s="45">
        <v>0</v>
      </c>
      <c r="M14" s="45">
        <v>21.3</v>
      </c>
      <c r="N14" s="50">
        <v>0.1</v>
      </c>
      <c r="O14" s="35">
        <f t="shared" si="0"/>
        <v>218.55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75</v>
      </c>
      <c r="B15" s="72">
        <v>2.89</v>
      </c>
      <c r="C15" s="53">
        <v>1</v>
      </c>
      <c r="D15" s="53">
        <v>1</v>
      </c>
      <c r="E15" s="53">
        <v>0</v>
      </c>
      <c r="F15" s="53">
        <v>0.02</v>
      </c>
      <c r="G15" s="54">
        <v>55.17</v>
      </c>
      <c r="H15" s="53">
        <v>36.979999999999997</v>
      </c>
      <c r="I15" s="53">
        <v>18.190000000000001</v>
      </c>
      <c r="J15" s="53">
        <v>57.99</v>
      </c>
      <c r="K15" s="53">
        <v>0</v>
      </c>
      <c r="L15" s="53">
        <v>0</v>
      </c>
      <c r="M15" s="53">
        <v>0.3</v>
      </c>
      <c r="N15" s="53">
        <v>7.0000000000000007E-2</v>
      </c>
      <c r="O15" s="54">
        <f t="shared" si="0"/>
        <v>117.43999999999998</v>
      </c>
      <c r="P15" s="218">
        <f>(O15-O16)/O16</f>
        <v>0.52460080488121485</v>
      </c>
      <c r="Q15" s="208">
        <f>O15/$O$84</f>
        <v>7.3603744364869996E-4</v>
      </c>
      <c r="R15" s="196">
        <f>O15-O16</f>
        <v>40.409999999999982</v>
      </c>
    </row>
    <row r="16" spans="1:112" s="203" customFormat="1" ht="21.75" thickBot="1" x14ac:dyDescent="0.4">
      <c r="A16" s="219" t="s">
        <v>16</v>
      </c>
      <c r="B16" s="221">
        <v>1.08</v>
      </c>
      <c r="C16" s="116">
        <v>0.19</v>
      </c>
      <c r="D16" s="116">
        <v>0.19</v>
      </c>
      <c r="E16" s="50">
        <v>0</v>
      </c>
      <c r="F16" s="222">
        <v>0</v>
      </c>
      <c r="G16" s="188">
        <v>19.14</v>
      </c>
      <c r="H16" s="116">
        <v>0.11</v>
      </c>
      <c r="I16" s="116">
        <v>19.03</v>
      </c>
      <c r="J16" s="116">
        <v>56.33</v>
      </c>
      <c r="K16" s="50">
        <v>0</v>
      </c>
      <c r="L16" s="222">
        <v>0</v>
      </c>
      <c r="M16" s="50">
        <v>0.28999999999999998</v>
      </c>
      <c r="N16" s="222">
        <v>0</v>
      </c>
      <c r="O16" s="94">
        <f t="shared" si="0"/>
        <v>77.03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298.41000000000003</v>
      </c>
      <c r="C17" s="225">
        <v>57.44</v>
      </c>
      <c r="D17" s="43">
        <v>56.88</v>
      </c>
      <c r="E17" s="43">
        <v>0.56000000000000005</v>
      </c>
      <c r="F17" s="43">
        <v>42.08</v>
      </c>
      <c r="G17" s="43">
        <v>1114.95</v>
      </c>
      <c r="H17" s="43">
        <v>461.92</v>
      </c>
      <c r="I17" s="226">
        <v>653.03</v>
      </c>
      <c r="J17" s="42">
        <v>328.25</v>
      </c>
      <c r="K17" s="43">
        <v>2.33</v>
      </c>
      <c r="L17" s="43">
        <v>41.64</v>
      </c>
      <c r="M17" s="43">
        <v>63.93</v>
      </c>
      <c r="N17" s="43">
        <v>945.82999999999993</v>
      </c>
      <c r="O17" s="42">
        <f t="shared" si="0"/>
        <v>2894.86</v>
      </c>
      <c r="P17" s="227">
        <f>(O17-O18)/O18</f>
        <v>0.42973700456846531</v>
      </c>
      <c r="Q17" s="208">
        <f>O17/$O$84</f>
        <v>1.8143097361383479E-2</v>
      </c>
      <c r="R17" s="196">
        <f>O17-O18</f>
        <v>870.11000000000013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221</v>
      </c>
      <c r="C18" s="50">
        <v>62.2</v>
      </c>
      <c r="D18" s="45">
        <v>62.2</v>
      </c>
      <c r="E18" s="45">
        <v>0</v>
      </c>
      <c r="F18" s="45">
        <v>34.81</v>
      </c>
      <c r="G18" s="216">
        <v>923.04</v>
      </c>
      <c r="H18" s="45">
        <v>408.67</v>
      </c>
      <c r="I18" s="116">
        <v>514.37</v>
      </c>
      <c r="J18" s="60">
        <v>247.51</v>
      </c>
      <c r="K18" s="45">
        <v>0</v>
      </c>
      <c r="L18" s="45">
        <v>39.28</v>
      </c>
      <c r="M18" s="45">
        <v>51.77</v>
      </c>
      <c r="N18" s="116">
        <v>445.14</v>
      </c>
      <c r="O18" s="145">
        <f t="shared" si="0"/>
        <v>2024.75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76</v>
      </c>
      <c r="B19" s="229">
        <v>179.99</v>
      </c>
      <c r="C19" s="225">
        <v>1.31</v>
      </c>
      <c r="D19" s="230">
        <v>1.31</v>
      </c>
      <c r="E19" s="47">
        <v>0</v>
      </c>
      <c r="F19" s="47">
        <v>5.04</v>
      </c>
      <c r="G19" s="214">
        <v>1551.71</v>
      </c>
      <c r="H19" s="47">
        <v>402.83</v>
      </c>
      <c r="I19" s="217">
        <v>1148.8800000000001</v>
      </c>
      <c r="J19" s="100">
        <v>30.04</v>
      </c>
      <c r="K19" s="47">
        <v>0</v>
      </c>
      <c r="L19" s="47">
        <v>11.92</v>
      </c>
      <c r="M19" s="47">
        <v>9.5</v>
      </c>
      <c r="N19" s="47">
        <v>44.19</v>
      </c>
      <c r="O19" s="54">
        <f t="shared" si="0"/>
        <v>1833.7</v>
      </c>
      <c r="P19" s="218">
        <f>(O19-O20)/O20</f>
        <v>1.9249812572777592</v>
      </c>
      <c r="Q19" s="208">
        <f>O19/$O$84</f>
        <v>1.1492437503564554E-2</v>
      </c>
      <c r="R19" s="196">
        <f>O19-O20</f>
        <v>1206.79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9.73</v>
      </c>
      <c r="C20" s="231">
        <v>1.01</v>
      </c>
      <c r="D20" s="45">
        <v>0.01</v>
      </c>
      <c r="E20" s="45">
        <v>1</v>
      </c>
      <c r="F20" s="45">
        <v>1.9</v>
      </c>
      <c r="G20" s="216">
        <v>596.11</v>
      </c>
      <c r="H20" s="45">
        <v>174.06</v>
      </c>
      <c r="I20" s="116">
        <v>422.05</v>
      </c>
      <c r="J20" s="60">
        <v>12.79</v>
      </c>
      <c r="K20" s="45">
        <v>0</v>
      </c>
      <c r="L20" s="45">
        <v>2.87</v>
      </c>
      <c r="M20" s="45">
        <v>0</v>
      </c>
      <c r="N20" s="50">
        <v>2.5</v>
      </c>
      <c r="O20" s="82">
        <f t="shared" si="0"/>
        <v>626.91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77</v>
      </c>
      <c r="B21" s="232">
        <v>861.03</v>
      </c>
      <c r="C21" s="53">
        <v>164.61</v>
      </c>
      <c r="D21" s="233">
        <v>144.08000000000001</v>
      </c>
      <c r="E21" s="70">
        <v>20.53</v>
      </c>
      <c r="F21" s="234">
        <v>163.57</v>
      </c>
      <c r="G21" s="214">
        <v>2746.93</v>
      </c>
      <c r="H21" s="235">
        <v>1331.94</v>
      </c>
      <c r="I21" s="71">
        <v>1414.99</v>
      </c>
      <c r="J21" s="229">
        <v>1090.98</v>
      </c>
      <c r="K21" s="72">
        <v>12.52</v>
      </c>
      <c r="L21" s="236">
        <v>231.31</v>
      </c>
      <c r="M21" s="180">
        <v>568.15</v>
      </c>
      <c r="N21" s="180">
        <v>1805.4099999999999</v>
      </c>
      <c r="O21" s="54">
        <f t="shared" si="0"/>
        <v>7644.5099999999993</v>
      </c>
      <c r="P21" s="207">
        <f>(O21-O22)/O22</f>
        <v>5.1176100127331529E-2</v>
      </c>
      <c r="Q21" s="208">
        <f>O21/$O$84</f>
        <v>4.7910810612627072E-2</v>
      </c>
      <c r="R21" s="196">
        <f>O21-O22</f>
        <v>372.16999999999825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633.09</v>
      </c>
      <c r="C22" s="215">
        <v>164.08</v>
      </c>
      <c r="D22" s="73">
        <v>128.81</v>
      </c>
      <c r="E22" s="237">
        <v>35.270000000000003</v>
      </c>
      <c r="F22" s="73">
        <v>140.28</v>
      </c>
      <c r="G22" s="216">
        <v>2435.1799999999998</v>
      </c>
      <c r="H22" s="199">
        <v>1334.1</v>
      </c>
      <c r="I22" s="238">
        <v>1101.08</v>
      </c>
      <c r="J22" s="239">
        <v>1073.4000000000001</v>
      </c>
      <c r="K22" s="73">
        <v>23.04</v>
      </c>
      <c r="L22" s="199">
        <v>211.06</v>
      </c>
      <c r="M22" s="187">
        <v>591.04999999999995</v>
      </c>
      <c r="N22" s="73">
        <v>2001.16</v>
      </c>
      <c r="O22" s="145">
        <f t="shared" si="0"/>
        <v>7272.3400000000011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1403.29</v>
      </c>
      <c r="C23" s="52">
        <v>436.13</v>
      </c>
      <c r="D23" s="43">
        <v>356.82</v>
      </c>
      <c r="E23" s="43">
        <v>79.31</v>
      </c>
      <c r="F23" s="240">
        <v>268.72000000000003</v>
      </c>
      <c r="G23" s="214">
        <v>5672.46</v>
      </c>
      <c r="H23" s="43">
        <v>3089.89</v>
      </c>
      <c r="I23" s="226">
        <v>2582.5700000000002</v>
      </c>
      <c r="J23" s="95">
        <v>2454.4899999999998</v>
      </c>
      <c r="K23" s="43">
        <v>75.87</v>
      </c>
      <c r="L23" s="43">
        <v>382.94</v>
      </c>
      <c r="M23" s="43">
        <v>440.67</v>
      </c>
      <c r="N23" s="43">
        <v>373.31</v>
      </c>
      <c r="O23" s="54">
        <f t="shared" si="0"/>
        <v>11507.880000000001</v>
      </c>
      <c r="P23" s="207">
        <f>(O23-O24)/O24</f>
        <v>-7.6081929939496654E-2</v>
      </c>
      <c r="Q23" s="208">
        <f>O23/$O$84</f>
        <v>7.2123897965054515E-2</v>
      </c>
      <c r="R23" s="196">
        <f>O23-O24</f>
        <v>-947.63999999999942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1011.07</v>
      </c>
      <c r="C24" s="50">
        <v>391.53</v>
      </c>
      <c r="D24" s="45">
        <v>299.12</v>
      </c>
      <c r="E24" s="45">
        <v>92.41</v>
      </c>
      <c r="F24" s="45">
        <v>243.44</v>
      </c>
      <c r="G24" s="216">
        <v>5225.3100000000004</v>
      </c>
      <c r="H24" s="45">
        <v>2805</v>
      </c>
      <c r="I24" s="116">
        <v>2420.31</v>
      </c>
      <c r="J24" s="58">
        <v>2057.2199999999998</v>
      </c>
      <c r="K24" s="45">
        <v>65.92</v>
      </c>
      <c r="L24" s="45">
        <v>326.87</v>
      </c>
      <c r="M24" s="45">
        <v>445.1</v>
      </c>
      <c r="N24" s="45">
        <v>2689.06</v>
      </c>
      <c r="O24" s="21">
        <f t="shared" si="0"/>
        <v>12455.52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459.19</v>
      </c>
      <c r="C25" s="53">
        <v>148.65</v>
      </c>
      <c r="D25" s="47">
        <v>144.72</v>
      </c>
      <c r="E25" s="47">
        <v>3.93</v>
      </c>
      <c r="F25" s="47">
        <v>72.91</v>
      </c>
      <c r="G25" s="214">
        <v>2888.26</v>
      </c>
      <c r="H25" s="47">
        <v>1359.44</v>
      </c>
      <c r="I25" s="217">
        <v>1528.82</v>
      </c>
      <c r="J25" s="54">
        <v>1060.5899999999999</v>
      </c>
      <c r="K25" s="47">
        <v>0.24</v>
      </c>
      <c r="L25" s="47">
        <v>93.46</v>
      </c>
      <c r="M25" s="47">
        <v>79.510000000000005</v>
      </c>
      <c r="N25" s="47">
        <v>1996.0900000000001</v>
      </c>
      <c r="O25" s="54">
        <f t="shared" si="0"/>
        <v>6798.9000000000005</v>
      </c>
      <c r="P25" s="207">
        <f>(O25-O26)/O26</f>
        <v>0.21022736375174214</v>
      </c>
      <c r="Q25" s="208">
        <f>O25/$O$84</f>
        <v>4.2611077789706631E-2</v>
      </c>
      <c r="R25" s="196">
        <f>O25-O26</f>
        <v>1181.0299999999997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264.25</v>
      </c>
      <c r="C26" s="50">
        <v>134.36000000000001</v>
      </c>
      <c r="D26" s="45">
        <v>129.62</v>
      </c>
      <c r="E26" s="45">
        <v>4.74</v>
      </c>
      <c r="F26" s="45">
        <v>65.8</v>
      </c>
      <c r="G26" s="216">
        <v>2616.5100000000002</v>
      </c>
      <c r="H26" s="45">
        <v>1293.6099999999999</v>
      </c>
      <c r="I26" s="116">
        <v>1322.9</v>
      </c>
      <c r="J26" s="58">
        <v>663.34</v>
      </c>
      <c r="K26" s="45">
        <v>0.27</v>
      </c>
      <c r="L26" s="45">
        <v>69.819999999999993</v>
      </c>
      <c r="M26" s="45">
        <v>114.32</v>
      </c>
      <c r="N26" s="45">
        <v>1689.2</v>
      </c>
      <c r="O26" s="21">
        <f t="shared" si="0"/>
        <v>5617.8700000000008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27.08</v>
      </c>
      <c r="C27" s="53">
        <v>0</v>
      </c>
      <c r="D27" s="47">
        <v>0</v>
      </c>
      <c r="E27" s="47">
        <v>0</v>
      </c>
      <c r="F27" s="47">
        <v>1.39</v>
      </c>
      <c r="G27" s="214">
        <v>201.3</v>
      </c>
      <c r="H27" s="47">
        <v>108.02</v>
      </c>
      <c r="I27" s="217">
        <v>93.28</v>
      </c>
      <c r="J27" s="95">
        <v>86.34</v>
      </c>
      <c r="K27" s="47">
        <v>0</v>
      </c>
      <c r="L27" s="47">
        <v>0.32</v>
      </c>
      <c r="M27" s="47">
        <v>21.87</v>
      </c>
      <c r="N27" s="47">
        <v>11.19</v>
      </c>
      <c r="O27" s="54">
        <f t="shared" si="0"/>
        <v>349.49</v>
      </c>
      <c r="P27" s="207">
        <f>(O27-O28)/O28</f>
        <v>0.46813694601974387</v>
      </c>
      <c r="Q27" s="208">
        <f>O27/$O$84</f>
        <v>2.1903757338282031E-3</v>
      </c>
      <c r="R27" s="196">
        <f>O27-O28</f>
        <v>111.44000000000003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12.37</v>
      </c>
      <c r="C28" s="50">
        <v>0</v>
      </c>
      <c r="D28" s="45">
        <v>0</v>
      </c>
      <c r="E28" s="45">
        <v>0</v>
      </c>
      <c r="F28" s="45">
        <v>0.3</v>
      </c>
      <c r="G28" s="216">
        <v>162.53</v>
      </c>
      <c r="H28" s="45">
        <v>84.98</v>
      </c>
      <c r="I28" s="116">
        <v>77.55</v>
      </c>
      <c r="J28" s="58">
        <v>43.18</v>
      </c>
      <c r="K28" s="45">
        <v>0</v>
      </c>
      <c r="L28" s="45">
        <v>0</v>
      </c>
      <c r="M28" s="45">
        <v>9.9700000000000006</v>
      </c>
      <c r="N28" s="45">
        <v>9.6999999999999993</v>
      </c>
      <c r="O28" s="21">
        <f t="shared" si="0"/>
        <v>238.04999999999998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63.52</v>
      </c>
      <c r="C29" s="53">
        <v>23.29</v>
      </c>
      <c r="D29" s="47">
        <v>23.29</v>
      </c>
      <c r="E29" s="47">
        <v>0</v>
      </c>
      <c r="F29" s="47">
        <v>22.44</v>
      </c>
      <c r="G29" s="214">
        <v>875.05</v>
      </c>
      <c r="H29" s="47">
        <v>500.35</v>
      </c>
      <c r="I29" s="217">
        <v>374.7</v>
      </c>
      <c r="J29" s="95">
        <v>215.46</v>
      </c>
      <c r="K29" s="47">
        <v>0</v>
      </c>
      <c r="L29" s="47">
        <v>15.18</v>
      </c>
      <c r="M29" s="47">
        <v>16.57</v>
      </c>
      <c r="N29" s="47">
        <v>52.21</v>
      </c>
      <c r="O29" s="54">
        <f t="shared" si="0"/>
        <v>1283.72</v>
      </c>
      <c r="P29" s="207">
        <f>(O29-O30)/O30</f>
        <v>0.38975857962541949</v>
      </c>
      <c r="Q29" s="208">
        <f>O29/$O$84</f>
        <v>8.0455210078398259E-3</v>
      </c>
      <c r="R29" s="196">
        <f>O29-O30</f>
        <v>360.02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34.07</v>
      </c>
      <c r="C30" s="243">
        <v>20.55</v>
      </c>
      <c r="D30" s="45">
        <v>20.55</v>
      </c>
      <c r="E30" s="45">
        <v>0</v>
      </c>
      <c r="F30" s="45">
        <v>21.34</v>
      </c>
      <c r="G30" s="216">
        <v>618.62</v>
      </c>
      <c r="H30" s="45">
        <v>362.83</v>
      </c>
      <c r="I30" s="116">
        <v>255.79</v>
      </c>
      <c r="J30" s="58">
        <v>164.68</v>
      </c>
      <c r="K30" s="45">
        <v>0</v>
      </c>
      <c r="L30" s="45">
        <v>14.49</v>
      </c>
      <c r="M30" s="45">
        <v>14.48</v>
      </c>
      <c r="N30" s="45">
        <v>35.47</v>
      </c>
      <c r="O30" s="21">
        <f t="shared" si="0"/>
        <v>923.7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76.89</v>
      </c>
      <c r="C31" s="52">
        <v>19.88</v>
      </c>
      <c r="D31" s="47">
        <v>19.88</v>
      </c>
      <c r="E31" s="47">
        <v>0</v>
      </c>
      <c r="F31" s="47">
        <v>5.69</v>
      </c>
      <c r="G31" s="214">
        <v>867.53</v>
      </c>
      <c r="H31" s="47">
        <v>246.03</v>
      </c>
      <c r="I31" s="217">
        <v>621.5</v>
      </c>
      <c r="J31" s="95">
        <v>38.01</v>
      </c>
      <c r="K31" s="47">
        <v>0</v>
      </c>
      <c r="L31" s="47">
        <v>30.55</v>
      </c>
      <c r="M31" s="47">
        <v>4.01</v>
      </c>
      <c r="N31" s="47">
        <v>1.81</v>
      </c>
      <c r="O31" s="54">
        <f t="shared" si="0"/>
        <v>1044.3699999999999</v>
      </c>
      <c r="P31" s="207">
        <f>(O31-O32)/O32</f>
        <v>0.40168840929833016</v>
      </c>
      <c r="Q31" s="208">
        <f>O31/$O$84</f>
        <v>6.5454310713844756E-3</v>
      </c>
      <c r="R31" s="196">
        <f>O31-O32</f>
        <v>299.28999999999985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69.760000000000005</v>
      </c>
      <c r="C32" s="50">
        <v>20.04</v>
      </c>
      <c r="D32" s="45">
        <v>20.04</v>
      </c>
      <c r="E32" s="45">
        <v>0</v>
      </c>
      <c r="F32" s="45">
        <v>7.45</v>
      </c>
      <c r="G32" s="20">
        <v>590</v>
      </c>
      <c r="H32" s="45">
        <v>172.49</v>
      </c>
      <c r="I32" s="116">
        <v>417.51</v>
      </c>
      <c r="J32" s="243">
        <v>21.71</v>
      </c>
      <c r="K32" s="45">
        <v>0</v>
      </c>
      <c r="L32" s="45">
        <v>27.55</v>
      </c>
      <c r="M32" s="45">
        <v>3.22</v>
      </c>
      <c r="N32" s="45">
        <v>5.35</v>
      </c>
      <c r="O32" s="21">
        <f t="shared" si="0"/>
        <v>745.08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854.21</v>
      </c>
      <c r="C33" s="119">
        <v>178.96</v>
      </c>
      <c r="D33" s="245">
        <v>108.96</v>
      </c>
      <c r="E33" s="83">
        <v>70</v>
      </c>
      <c r="F33" s="245">
        <v>201.09</v>
      </c>
      <c r="G33" s="103">
        <v>4823.5600000000004</v>
      </c>
      <c r="H33" s="245">
        <v>1609.4</v>
      </c>
      <c r="I33" s="245">
        <v>3214.16</v>
      </c>
      <c r="J33" s="245">
        <v>4159.1400000000003</v>
      </c>
      <c r="K33" s="245">
        <v>88.02</v>
      </c>
      <c r="L33" s="245">
        <v>90.12</v>
      </c>
      <c r="M33" s="245">
        <v>159.33000000000001</v>
      </c>
      <c r="N33" s="245">
        <v>1665.6799999999998</v>
      </c>
      <c r="O33" s="54">
        <f t="shared" si="0"/>
        <v>12220.110000000002</v>
      </c>
      <c r="P33" s="207">
        <f>(O33-O34)/O34</f>
        <v>4.2748017345982818E-2</v>
      </c>
      <c r="Q33" s="208">
        <f>O33/$O$84</f>
        <v>7.6587691804375996E-2</v>
      </c>
      <c r="R33" s="196">
        <f>O33-O34</f>
        <v>500.97000000000116</v>
      </c>
      <c r="S33" s="197"/>
      <c r="T33" s="209"/>
    </row>
    <row r="34" spans="1:112" s="205" customFormat="1" ht="21.75" thickBot="1" x14ac:dyDescent="0.4">
      <c r="A34" s="31" t="s">
        <v>16</v>
      </c>
      <c r="B34" s="33">
        <v>733.7</v>
      </c>
      <c r="C34" s="34">
        <v>184.8</v>
      </c>
      <c r="D34" s="34">
        <v>126.36</v>
      </c>
      <c r="E34" s="34">
        <v>58.44</v>
      </c>
      <c r="F34" s="246">
        <v>177.73</v>
      </c>
      <c r="G34" s="247">
        <v>5267.18</v>
      </c>
      <c r="H34" s="34">
        <v>2085.4899999999998</v>
      </c>
      <c r="I34" s="246">
        <v>3181.69</v>
      </c>
      <c r="J34" s="34">
        <v>4270.47</v>
      </c>
      <c r="K34" s="86">
        <v>83.52</v>
      </c>
      <c r="L34" s="248">
        <v>83.33</v>
      </c>
      <c r="M34" s="248">
        <v>140.5</v>
      </c>
      <c r="N34" s="248">
        <v>777.91000000000008</v>
      </c>
      <c r="O34" s="82">
        <f t="shared" si="0"/>
        <v>11719.140000000001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2594.83</v>
      </c>
      <c r="C35" s="213">
        <v>631.46</v>
      </c>
      <c r="D35" s="54">
        <v>370.77</v>
      </c>
      <c r="E35" s="54">
        <v>260.69</v>
      </c>
      <c r="F35" s="54">
        <v>445.91</v>
      </c>
      <c r="G35" s="214">
        <v>7365.38</v>
      </c>
      <c r="H35" s="43">
        <v>2342.7800000000002</v>
      </c>
      <c r="I35" s="54">
        <v>5022.6000000000004</v>
      </c>
      <c r="J35" s="95">
        <v>8097.28</v>
      </c>
      <c r="K35" s="54">
        <v>221.54</v>
      </c>
      <c r="L35" s="54">
        <v>385.42</v>
      </c>
      <c r="M35" s="54">
        <v>300.45999999999998</v>
      </c>
      <c r="N35" s="54">
        <v>2719.96</v>
      </c>
      <c r="O35" s="54">
        <f t="shared" si="0"/>
        <v>22762.239999999998</v>
      </c>
      <c r="P35" s="207">
        <f>(O35-O36)/O36</f>
        <v>0.1490271837318608</v>
      </c>
      <c r="Q35" s="208">
        <f>O35/$O$84</f>
        <v>0.14265889766108808</v>
      </c>
      <c r="R35" s="196">
        <f>O35-O36</f>
        <v>2952.2299999999996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1954.6</v>
      </c>
      <c r="C36" s="50">
        <v>587.66</v>
      </c>
      <c r="D36" s="45">
        <v>334.58</v>
      </c>
      <c r="E36" s="45">
        <v>253.08</v>
      </c>
      <c r="F36" s="45">
        <v>402.44</v>
      </c>
      <c r="G36" s="216">
        <v>7236.01</v>
      </c>
      <c r="H36" s="45">
        <v>2515.17</v>
      </c>
      <c r="I36" s="116">
        <v>4720.84</v>
      </c>
      <c r="J36" s="58">
        <v>6884.12</v>
      </c>
      <c r="K36" s="45">
        <v>150.53</v>
      </c>
      <c r="L36" s="45">
        <v>359.45</v>
      </c>
      <c r="M36" s="45">
        <v>380.45</v>
      </c>
      <c r="N36" s="45">
        <v>1854.75</v>
      </c>
      <c r="O36" s="21">
        <f t="shared" si="0"/>
        <v>19810.009999999998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1138.23</v>
      </c>
      <c r="C37" s="225">
        <v>311.29000000000002</v>
      </c>
      <c r="D37" s="47">
        <v>180.02</v>
      </c>
      <c r="E37" s="47">
        <v>131.27000000000001</v>
      </c>
      <c r="F37" s="47">
        <v>179.14</v>
      </c>
      <c r="G37" s="214">
        <v>3518</v>
      </c>
      <c r="H37" s="47">
        <v>1023.28</v>
      </c>
      <c r="I37" s="217">
        <v>2494.7199999999998</v>
      </c>
      <c r="J37" s="54">
        <v>3591.83</v>
      </c>
      <c r="K37" s="47">
        <v>88.42</v>
      </c>
      <c r="L37" s="47">
        <v>107.33</v>
      </c>
      <c r="M37" s="47">
        <v>175.87</v>
      </c>
      <c r="N37" s="47">
        <v>2139.7200000000003</v>
      </c>
      <c r="O37" s="54">
        <f t="shared" si="0"/>
        <v>11249.830000000002</v>
      </c>
      <c r="P37" s="207">
        <f>(O37-O38)/O38</f>
        <v>4.6850282328155871E-2</v>
      </c>
      <c r="Q37" s="208">
        <f>O37/$O$84</f>
        <v>7.0506608605947346E-2</v>
      </c>
      <c r="R37" s="196">
        <f>O37-O38</f>
        <v>503.47000000000116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853.64</v>
      </c>
      <c r="C38" s="50">
        <v>281.94</v>
      </c>
      <c r="D38" s="45">
        <v>157.03</v>
      </c>
      <c r="E38" s="45">
        <v>124.91</v>
      </c>
      <c r="F38" s="45">
        <v>185.42</v>
      </c>
      <c r="G38" s="216">
        <v>3715.67</v>
      </c>
      <c r="H38" s="45">
        <v>1231.04</v>
      </c>
      <c r="I38" s="116">
        <v>2484.63</v>
      </c>
      <c r="J38" s="249">
        <v>3376.51</v>
      </c>
      <c r="K38" s="45">
        <v>90.69</v>
      </c>
      <c r="L38" s="45">
        <v>115</v>
      </c>
      <c r="M38" s="45">
        <v>355.07</v>
      </c>
      <c r="N38" s="45">
        <v>1772.42</v>
      </c>
      <c r="O38" s="21">
        <f t="shared" si="0"/>
        <v>10746.36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2.35</v>
      </c>
      <c r="C39" s="225">
        <v>0.01</v>
      </c>
      <c r="D39" s="47">
        <v>0.01</v>
      </c>
      <c r="E39" s="47">
        <v>0</v>
      </c>
      <c r="F39" s="47">
        <v>0.65</v>
      </c>
      <c r="G39" s="214">
        <v>66.16</v>
      </c>
      <c r="H39" s="47">
        <v>1.96</v>
      </c>
      <c r="I39" s="217">
        <v>64.2</v>
      </c>
      <c r="J39" s="95">
        <v>0.44</v>
      </c>
      <c r="K39" s="47">
        <v>0</v>
      </c>
      <c r="L39" s="47">
        <v>40.200000000000003</v>
      </c>
      <c r="M39" s="47">
        <v>0.25</v>
      </c>
      <c r="N39" s="47">
        <v>2.92</v>
      </c>
      <c r="O39" s="54">
        <f t="shared" si="0"/>
        <v>112.98</v>
      </c>
      <c r="P39" s="250">
        <f>(O39-O40)/O40</f>
        <v>0.30431770953590392</v>
      </c>
      <c r="Q39" s="208">
        <f>O39/$O$84</f>
        <v>7.0808506797879881E-4</v>
      </c>
      <c r="R39" s="196">
        <f>O39-O40</f>
        <v>26.36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0.79</v>
      </c>
      <c r="C40" s="50">
        <v>0.06</v>
      </c>
      <c r="D40" s="45">
        <v>0.06</v>
      </c>
      <c r="E40" s="45">
        <v>0</v>
      </c>
      <c r="F40" s="45">
        <v>0.42</v>
      </c>
      <c r="G40" s="216">
        <v>54.13</v>
      </c>
      <c r="H40" s="45">
        <v>0.23</v>
      </c>
      <c r="I40" s="116">
        <v>53.9</v>
      </c>
      <c r="J40" s="60">
        <v>7.0000000000000007E-2</v>
      </c>
      <c r="K40" s="45">
        <v>0</v>
      </c>
      <c r="L40" s="45">
        <v>28.07</v>
      </c>
      <c r="M40" s="45">
        <v>0.25</v>
      </c>
      <c r="N40" s="45">
        <v>2.83</v>
      </c>
      <c r="O40" s="21">
        <f t="shared" si="0"/>
        <v>86.62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649.15</v>
      </c>
      <c r="C41" s="225">
        <v>107.62</v>
      </c>
      <c r="D41" s="47">
        <v>83.08</v>
      </c>
      <c r="E41" s="47">
        <v>24.54</v>
      </c>
      <c r="F41" s="47">
        <v>92.64</v>
      </c>
      <c r="G41" s="214">
        <v>2735.59</v>
      </c>
      <c r="H41" s="47">
        <v>1050.6600000000001</v>
      </c>
      <c r="I41" s="217">
        <v>1684.93</v>
      </c>
      <c r="J41" s="100">
        <v>1315.51</v>
      </c>
      <c r="K41" s="47">
        <v>17.02</v>
      </c>
      <c r="L41" s="47">
        <v>40.950000000000003</v>
      </c>
      <c r="M41" s="47">
        <v>50.24</v>
      </c>
      <c r="N41" s="47">
        <v>1550.38</v>
      </c>
      <c r="O41" s="54">
        <f t="shared" si="0"/>
        <v>6559.1</v>
      </c>
      <c r="P41" s="252">
        <f>(O41-O42)/O42</f>
        <v>0.23443801837984127</v>
      </c>
      <c r="Q41" s="253">
        <f>O41/$O$84</f>
        <v>4.1108167546289071E-2</v>
      </c>
      <c r="R41" s="56">
        <f>O41-O42</f>
        <v>1245.67</v>
      </c>
      <c r="S41" s="197"/>
    </row>
    <row r="42" spans="1:112" s="205" customFormat="1" ht="21.75" thickBot="1" x14ac:dyDescent="0.4">
      <c r="A42" s="31" t="s">
        <v>16</v>
      </c>
      <c r="B42" s="243">
        <v>398.54</v>
      </c>
      <c r="C42" s="50">
        <v>65.819999999999993</v>
      </c>
      <c r="D42" s="45">
        <v>54.73</v>
      </c>
      <c r="E42" s="45">
        <v>11.09</v>
      </c>
      <c r="F42" s="45">
        <v>68.88</v>
      </c>
      <c r="G42" s="216">
        <v>2462.9899999999998</v>
      </c>
      <c r="H42" s="45">
        <v>1127.92</v>
      </c>
      <c r="I42" s="50">
        <v>1335.07</v>
      </c>
      <c r="J42" s="50">
        <v>938.56</v>
      </c>
      <c r="K42" s="254">
        <v>10.09</v>
      </c>
      <c r="L42" s="45">
        <v>32.58</v>
      </c>
      <c r="M42" s="45">
        <v>48.61</v>
      </c>
      <c r="N42" s="45">
        <v>1287.3600000000001</v>
      </c>
      <c r="O42" s="21">
        <f t="shared" si="0"/>
        <v>5313.43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194.16</v>
      </c>
      <c r="C43" s="255">
        <v>33.380000000000003</v>
      </c>
      <c r="D43" s="256">
        <v>33.380000000000003</v>
      </c>
      <c r="E43" s="256">
        <v>0</v>
      </c>
      <c r="F43" s="256">
        <v>71.760000000000005</v>
      </c>
      <c r="G43" s="214">
        <v>1733.43</v>
      </c>
      <c r="H43" s="256">
        <v>988.5</v>
      </c>
      <c r="I43" s="257">
        <v>744.93</v>
      </c>
      <c r="J43" s="53">
        <v>332.48</v>
      </c>
      <c r="K43" s="256">
        <v>0</v>
      </c>
      <c r="L43" s="256">
        <v>12.14</v>
      </c>
      <c r="M43" s="256">
        <v>47.36</v>
      </c>
      <c r="N43" s="256">
        <v>681.63</v>
      </c>
      <c r="O43" s="54">
        <f t="shared" si="0"/>
        <v>3106.34</v>
      </c>
      <c r="P43" s="258">
        <f>(O43-O44)/O44</f>
        <v>0.16276997941231544</v>
      </c>
      <c r="Q43" s="259">
        <f>O43/$O$84</f>
        <v>1.9468516286645973E-2</v>
      </c>
      <c r="R43" s="260">
        <f>O43-O44</f>
        <v>434.8400000000006</v>
      </c>
    </row>
    <row r="44" spans="1:112" s="203" customFormat="1" ht="21.75" thickBot="1" x14ac:dyDescent="0.4">
      <c r="A44" s="31" t="s">
        <v>16</v>
      </c>
      <c r="B44" s="262">
        <v>127.97</v>
      </c>
      <c r="C44" s="50">
        <v>32.369999999999997</v>
      </c>
      <c r="D44" s="263">
        <v>32.159999999999997</v>
      </c>
      <c r="E44" s="116">
        <v>0.21</v>
      </c>
      <c r="F44" s="116">
        <v>53.26</v>
      </c>
      <c r="G44" s="145">
        <v>1730.42</v>
      </c>
      <c r="H44" s="263">
        <v>1031.83</v>
      </c>
      <c r="I44" s="116">
        <v>698.59</v>
      </c>
      <c r="J44" s="116">
        <v>293.31</v>
      </c>
      <c r="K44" s="116">
        <v>0</v>
      </c>
      <c r="L44" s="116">
        <v>13.35</v>
      </c>
      <c r="M44" s="116">
        <v>48.91</v>
      </c>
      <c r="N44" s="45">
        <v>371.91</v>
      </c>
      <c r="O44" s="21">
        <f t="shared" si="0"/>
        <v>2671.4999999999995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978.22</v>
      </c>
      <c r="C45" s="53">
        <v>24.91</v>
      </c>
      <c r="D45" s="256">
        <v>24.91</v>
      </c>
      <c r="E45" s="256">
        <v>0</v>
      </c>
      <c r="F45" s="256">
        <v>32.07</v>
      </c>
      <c r="G45" s="214">
        <v>1162.23</v>
      </c>
      <c r="H45" s="256">
        <v>626.13</v>
      </c>
      <c r="I45" s="257">
        <v>536.1</v>
      </c>
      <c r="J45" s="52">
        <v>602.07000000000005</v>
      </c>
      <c r="K45" s="256">
        <v>0.1</v>
      </c>
      <c r="L45" s="256">
        <v>15.61</v>
      </c>
      <c r="M45" s="256">
        <v>634.25</v>
      </c>
      <c r="N45" s="256">
        <v>2155.0699999999997</v>
      </c>
      <c r="O45" s="54">
        <f t="shared" si="0"/>
        <v>5604.5300000000007</v>
      </c>
      <c r="P45" s="258">
        <f>(O45-O46)/O46</f>
        <v>0.52381068904857853</v>
      </c>
      <c r="Q45" s="259">
        <f>O45/$O$84</f>
        <v>3.512554439758557E-2</v>
      </c>
      <c r="R45" s="260">
        <f>O45-O46</f>
        <v>1926.5600000000004</v>
      </c>
    </row>
    <row r="46" spans="1:112" s="203" customFormat="1" ht="21.75" thickBot="1" x14ac:dyDescent="0.4">
      <c r="A46" s="31" t="s">
        <v>16</v>
      </c>
      <c r="B46" s="262">
        <v>725.16</v>
      </c>
      <c r="C46" s="116">
        <v>17.16</v>
      </c>
      <c r="D46" s="116">
        <v>17.16</v>
      </c>
      <c r="E46" s="50">
        <v>0</v>
      </c>
      <c r="F46" s="263">
        <v>25.77</v>
      </c>
      <c r="G46" s="188">
        <v>741.18</v>
      </c>
      <c r="H46" s="116">
        <v>487.84</v>
      </c>
      <c r="I46" s="50">
        <v>253.34</v>
      </c>
      <c r="J46" s="267">
        <v>402.13</v>
      </c>
      <c r="K46" s="116">
        <v>0</v>
      </c>
      <c r="L46" s="50">
        <v>11.72</v>
      </c>
      <c r="M46" s="263">
        <v>449.99</v>
      </c>
      <c r="N46" s="45">
        <v>1304.8599999999999</v>
      </c>
      <c r="O46" s="21">
        <f t="shared" si="0"/>
        <v>3677.9700000000003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27.18</v>
      </c>
      <c r="C47" s="53">
        <v>1.29</v>
      </c>
      <c r="D47" s="256">
        <v>1.29</v>
      </c>
      <c r="E47" s="256">
        <v>0</v>
      </c>
      <c r="F47" s="256">
        <v>15.21</v>
      </c>
      <c r="G47" s="214">
        <v>1935.81</v>
      </c>
      <c r="H47" s="256">
        <v>448.43</v>
      </c>
      <c r="I47" s="257">
        <v>1487.38</v>
      </c>
      <c r="J47" s="53">
        <v>1.46</v>
      </c>
      <c r="K47" s="256">
        <v>0</v>
      </c>
      <c r="L47" s="256">
        <v>3.69</v>
      </c>
      <c r="M47" s="256">
        <v>13.06</v>
      </c>
      <c r="N47" s="256">
        <v>8.77</v>
      </c>
      <c r="O47" s="54">
        <f t="shared" si="0"/>
        <v>2006.47</v>
      </c>
      <c r="P47" s="271">
        <f>(O47-O48)/O48</f>
        <v>7.6571017727604301E-2</v>
      </c>
      <c r="Q47" s="259">
        <f>O47/$O$84</f>
        <v>1.2575247356588957E-2</v>
      </c>
      <c r="R47" s="260">
        <f>O47-O48</f>
        <v>142.70999999999981</v>
      </c>
    </row>
    <row r="48" spans="1:112" s="203" customFormat="1" ht="21.75" thickBot="1" x14ac:dyDescent="0.4">
      <c r="A48" s="31" t="s">
        <v>16</v>
      </c>
      <c r="B48" s="262">
        <v>25.46</v>
      </c>
      <c r="C48" s="50">
        <v>1.62</v>
      </c>
      <c r="D48" s="263">
        <v>1.62</v>
      </c>
      <c r="E48" s="116">
        <v>0</v>
      </c>
      <c r="F48" s="50">
        <v>12.3</v>
      </c>
      <c r="G48" s="145">
        <v>1777.25</v>
      </c>
      <c r="H48" s="50">
        <v>453.23</v>
      </c>
      <c r="I48" s="263">
        <v>1324.02</v>
      </c>
      <c r="J48" s="116">
        <v>0.65</v>
      </c>
      <c r="K48" s="116">
        <v>0</v>
      </c>
      <c r="L48" s="50">
        <v>3.61</v>
      </c>
      <c r="M48" s="263">
        <v>31.93</v>
      </c>
      <c r="N48" s="45">
        <v>10.94</v>
      </c>
      <c r="O48" s="21">
        <f t="shared" si="0"/>
        <v>1863.7600000000002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839.71</v>
      </c>
      <c r="C49" s="53">
        <v>274.27999999999997</v>
      </c>
      <c r="D49" s="256">
        <v>274.27999999999997</v>
      </c>
      <c r="E49" s="256">
        <v>0</v>
      </c>
      <c r="F49" s="256">
        <v>55.26</v>
      </c>
      <c r="G49" s="214">
        <v>3359.58</v>
      </c>
      <c r="H49" s="256">
        <v>1500</v>
      </c>
      <c r="I49" s="257">
        <v>1859.58</v>
      </c>
      <c r="J49" s="52">
        <v>854.27</v>
      </c>
      <c r="K49" s="256">
        <v>0</v>
      </c>
      <c r="L49" s="256">
        <v>317.04000000000002</v>
      </c>
      <c r="M49" s="256">
        <v>112.63</v>
      </c>
      <c r="N49" s="256">
        <v>490.74000000000007</v>
      </c>
      <c r="O49" s="54">
        <f t="shared" si="0"/>
        <v>6303.51</v>
      </c>
      <c r="P49" s="258">
        <f>(O49-O50)/O50</f>
        <v>-2.3820991028799785E-2</v>
      </c>
      <c r="Q49" s="259">
        <f>O49/$O$84</f>
        <v>3.9506295865241972E-2</v>
      </c>
      <c r="R49" s="260">
        <f>O49-O50</f>
        <v>-153.81999999999971</v>
      </c>
    </row>
    <row r="50" spans="1:197" s="203" customFormat="1" ht="21.75" thickBot="1" x14ac:dyDescent="0.4">
      <c r="A50" s="31" t="s">
        <v>16</v>
      </c>
      <c r="B50" s="262">
        <v>676.73</v>
      </c>
      <c r="C50" s="50">
        <v>287.04000000000002</v>
      </c>
      <c r="D50" s="263">
        <v>287.04000000000002</v>
      </c>
      <c r="E50" s="50">
        <v>0</v>
      </c>
      <c r="F50" s="263">
        <v>87.9</v>
      </c>
      <c r="G50" s="145">
        <v>3101.83</v>
      </c>
      <c r="H50" s="231">
        <v>1553.06</v>
      </c>
      <c r="I50" s="231">
        <v>1548.77</v>
      </c>
      <c r="J50" s="231">
        <v>666.05</v>
      </c>
      <c r="K50" s="263">
        <v>3.38</v>
      </c>
      <c r="L50" s="50">
        <v>301.27999999999997</v>
      </c>
      <c r="M50" s="50">
        <v>264.26</v>
      </c>
      <c r="N50" s="45">
        <v>1068.8600000000001</v>
      </c>
      <c r="O50" s="21">
        <f t="shared" si="0"/>
        <v>6457.33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1293.76</v>
      </c>
      <c r="C51" s="26">
        <v>311.23</v>
      </c>
      <c r="D51" s="26">
        <v>185.54</v>
      </c>
      <c r="E51" s="26">
        <v>125.69</v>
      </c>
      <c r="F51" s="26">
        <v>317.36</v>
      </c>
      <c r="G51" s="26">
        <v>5511.6</v>
      </c>
      <c r="H51" s="26">
        <v>1373.91</v>
      </c>
      <c r="I51" s="26">
        <v>4137.6899999999996</v>
      </c>
      <c r="J51" s="26">
        <v>4548.01</v>
      </c>
      <c r="K51" s="26">
        <v>52.95</v>
      </c>
      <c r="L51" s="26">
        <v>140.5</v>
      </c>
      <c r="M51" s="26">
        <v>485.4</v>
      </c>
      <c r="N51" s="272">
        <v>1975.7400000000002</v>
      </c>
      <c r="O51" s="54">
        <f t="shared" si="0"/>
        <v>14636.550000000001</v>
      </c>
      <c r="P51" s="258">
        <f>(O51-O52)/O52</f>
        <v>6.8427603172459855E-2</v>
      </c>
      <c r="Q51" s="259">
        <f>O51/$O$84</f>
        <v>9.173236415051414E-2</v>
      </c>
      <c r="R51" s="260">
        <f>O51-O52</f>
        <v>937.40000000000327</v>
      </c>
    </row>
    <row r="52" spans="1:197" s="203" customFormat="1" ht="21.75" thickBot="1" x14ac:dyDescent="0.4">
      <c r="A52" s="79" t="s">
        <v>16</v>
      </c>
      <c r="B52" s="210">
        <v>937.73</v>
      </c>
      <c r="C52" s="210">
        <v>288.06</v>
      </c>
      <c r="D52" s="211">
        <v>181.01</v>
      </c>
      <c r="E52" s="211">
        <v>107.05</v>
      </c>
      <c r="F52" s="211">
        <v>309.54000000000002</v>
      </c>
      <c r="G52" s="212">
        <v>5466.61</v>
      </c>
      <c r="H52" s="210">
        <v>1490.67</v>
      </c>
      <c r="I52" s="187">
        <v>3975.94</v>
      </c>
      <c r="J52" s="211">
        <v>4926.28</v>
      </c>
      <c r="K52" s="73">
        <v>14.64</v>
      </c>
      <c r="L52" s="211">
        <v>143.35</v>
      </c>
      <c r="M52" s="211">
        <v>320.20999999999998</v>
      </c>
      <c r="N52" s="273">
        <v>1292.73</v>
      </c>
      <c r="O52" s="82">
        <f t="shared" si="0"/>
        <v>13699.149999999998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155.4</v>
      </c>
      <c r="C53" s="274">
        <v>29.65</v>
      </c>
      <c r="D53" s="256">
        <v>14.22</v>
      </c>
      <c r="E53" s="256">
        <v>15.43</v>
      </c>
      <c r="F53" s="256">
        <v>7.91</v>
      </c>
      <c r="G53" s="43">
        <v>678.13</v>
      </c>
      <c r="H53" s="256">
        <v>316.55</v>
      </c>
      <c r="I53" s="257">
        <v>361.58</v>
      </c>
      <c r="J53" s="275">
        <v>130.93</v>
      </c>
      <c r="K53" s="256">
        <v>0</v>
      </c>
      <c r="L53" s="256">
        <v>3.5</v>
      </c>
      <c r="M53" s="256">
        <v>149.16999999999999</v>
      </c>
      <c r="N53" s="256">
        <v>1304.9000000000001</v>
      </c>
      <c r="O53" s="54">
        <f t="shared" si="0"/>
        <v>2459.59</v>
      </c>
      <c r="P53" s="258">
        <f>(O53-O54)/O54</f>
        <v>2.645632057396674E-3</v>
      </c>
      <c r="Q53" s="259">
        <f>O53/$O$84</f>
        <v>1.5415108447070046E-2</v>
      </c>
      <c r="R53" s="260">
        <f>O53-O54</f>
        <v>6.4899999999997817</v>
      </c>
    </row>
    <row r="54" spans="1:197" s="203" customFormat="1" ht="21.75" thickBot="1" x14ac:dyDescent="0.4">
      <c r="A54" s="31" t="s">
        <v>16</v>
      </c>
      <c r="B54" s="243">
        <v>121.45</v>
      </c>
      <c r="C54" s="50">
        <v>14.94</v>
      </c>
      <c r="D54" s="263">
        <v>12.37</v>
      </c>
      <c r="E54" s="116">
        <v>2.57</v>
      </c>
      <c r="F54" s="50">
        <v>7.45</v>
      </c>
      <c r="G54" s="151">
        <v>563.17999999999995</v>
      </c>
      <c r="H54" s="116">
        <v>260.41000000000003</v>
      </c>
      <c r="I54" s="116">
        <v>302.77</v>
      </c>
      <c r="J54" s="116">
        <v>107.88</v>
      </c>
      <c r="K54" s="50">
        <v>0</v>
      </c>
      <c r="L54" s="50">
        <v>2.69</v>
      </c>
      <c r="M54" s="263">
        <v>35.6</v>
      </c>
      <c r="N54" s="45">
        <v>1599.91</v>
      </c>
      <c r="O54" s="21">
        <f t="shared" si="0"/>
        <v>2453.1000000000004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13630.23</v>
      </c>
      <c r="C55" s="279">
        <f t="shared" ref="C55:O55" si="1">SUM(C5,C7,C9,C11,C13,C17,C19,C21,C23,C25,C27,C29,C31,C33,C35,C37,C39,C41,C43,C45,C47,C49,C51,C53,C15)</f>
        <v>3069.4500000000007</v>
      </c>
      <c r="D55" s="279">
        <f t="shared" si="1"/>
        <v>2327.8399999999997</v>
      </c>
      <c r="E55" s="279">
        <f t="shared" si="1"/>
        <v>741.61</v>
      </c>
      <c r="F55" s="279">
        <f t="shared" si="1"/>
        <v>2185.21</v>
      </c>
      <c r="G55" s="279">
        <f t="shared" si="1"/>
        <v>57538.899999999994</v>
      </c>
      <c r="H55" s="279">
        <f t="shared" si="1"/>
        <v>22336.06</v>
      </c>
      <c r="I55" s="279">
        <f t="shared" si="1"/>
        <v>35202.840000000011</v>
      </c>
      <c r="J55" s="279">
        <f t="shared" si="1"/>
        <v>31624.09</v>
      </c>
      <c r="K55" s="279">
        <f t="shared" si="1"/>
        <v>581.57000000000005</v>
      </c>
      <c r="L55" s="279">
        <f t="shared" si="1"/>
        <v>2375</v>
      </c>
      <c r="M55" s="279">
        <f t="shared" si="1"/>
        <v>3867.5099999999998</v>
      </c>
      <c r="N55" s="279">
        <f t="shared" si="1"/>
        <v>23767.250000000004</v>
      </c>
      <c r="O55" s="279">
        <f t="shared" si="1"/>
        <v>138639.21</v>
      </c>
      <c r="P55" s="280">
        <f>(O55-O56)/O56</f>
        <v>0.12219043042286608</v>
      </c>
      <c r="Q55" s="281">
        <f>O55/$O$84</f>
        <v>0.86890028710724865</v>
      </c>
      <c r="R55" s="282">
        <f>O55-O56</f>
        <v>15095.820000000007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10020.34</v>
      </c>
      <c r="C56" s="22">
        <f t="shared" ref="C56:O56" si="2">SUM(C6,C8,C10,C12,C14,C18,C20,C22,C24,C26,C28,C30,C32,C34,C36,C38,C40,C42,C44,C46,C48,C50,C52,C54,C16)</f>
        <v>2809.8799999999997</v>
      </c>
      <c r="D56" s="22">
        <f t="shared" si="2"/>
        <v>2109.7899999999995</v>
      </c>
      <c r="E56" s="22">
        <f t="shared" si="2"/>
        <v>700.09</v>
      </c>
      <c r="F56" s="22">
        <f t="shared" si="2"/>
        <v>2022.9600000000003</v>
      </c>
      <c r="G56" s="22">
        <f t="shared" si="2"/>
        <v>52570.459999999992</v>
      </c>
      <c r="H56" s="22">
        <f t="shared" si="2"/>
        <v>21993.49</v>
      </c>
      <c r="I56" s="22">
        <f t="shared" si="2"/>
        <v>30576.97</v>
      </c>
      <c r="J56" s="22">
        <f t="shared" si="2"/>
        <v>28845.740000000009</v>
      </c>
      <c r="K56" s="22">
        <f t="shared" si="2"/>
        <v>464.93999999999994</v>
      </c>
      <c r="L56" s="22">
        <f t="shared" si="2"/>
        <v>2151.25</v>
      </c>
      <c r="M56" s="22">
        <f t="shared" si="2"/>
        <v>3788.47</v>
      </c>
      <c r="N56" s="22">
        <f t="shared" si="2"/>
        <v>20869.349999999999</v>
      </c>
      <c r="O56" s="22">
        <f t="shared" si="2"/>
        <v>123543.38999999998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0.36025623881025987</v>
      </c>
      <c r="C57" s="291">
        <f t="shared" ref="C57:O57" si="3">(C55-C56)/C56</f>
        <v>9.2377610431762611E-2</v>
      </c>
      <c r="D57" s="291">
        <f t="shared" si="3"/>
        <v>0.10335151839756575</v>
      </c>
      <c r="E57" s="291">
        <f t="shared" si="3"/>
        <v>5.9306660572212115E-2</v>
      </c>
      <c r="F57" s="291">
        <f t="shared" si="3"/>
        <v>8.0204255150867917E-2</v>
      </c>
      <c r="G57" s="291">
        <f t="shared" si="3"/>
        <v>9.4510110811280773E-2</v>
      </c>
      <c r="H57" s="291">
        <f t="shared" si="3"/>
        <v>1.5575972708287757E-2</v>
      </c>
      <c r="I57" s="291">
        <f t="shared" si="3"/>
        <v>0.1512860823031193</v>
      </c>
      <c r="J57" s="291">
        <f t="shared" si="3"/>
        <v>9.6317515168617293E-2</v>
      </c>
      <c r="K57" s="291">
        <f t="shared" si="3"/>
        <v>0.25084957198778363</v>
      </c>
      <c r="L57" s="291">
        <f t="shared" si="3"/>
        <v>0.10400929692039512</v>
      </c>
      <c r="M57" s="291">
        <f t="shared" si="3"/>
        <v>2.0863303655565432E-2</v>
      </c>
      <c r="N57" s="291">
        <f t="shared" si="3"/>
        <v>0.13885914031821811</v>
      </c>
      <c r="O57" s="291">
        <f t="shared" si="3"/>
        <v>0.12219043042286608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/>
      <c r="C59" s="214"/>
      <c r="D59" s="214"/>
      <c r="E59" s="214"/>
      <c r="F59" s="214"/>
      <c r="G59" s="214"/>
      <c r="H59" s="214"/>
      <c r="I59" s="214"/>
      <c r="J59" s="95">
        <v>569.21</v>
      </c>
      <c r="K59" s="214"/>
      <c r="L59" s="214"/>
      <c r="M59" s="214">
        <v>93.48</v>
      </c>
      <c r="N59" s="214"/>
      <c r="O59" s="54">
        <f t="shared" ref="O59:O72" si="4">B59+C59+F59+G59+J59+K59+L59+M59+N59</f>
        <v>662.69</v>
      </c>
      <c r="P59" s="297">
        <f>(O59-O60)/O60</f>
        <v>0.76618427014205404</v>
      </c>
      <c r="Q59" s="195">
        <f>O59/$O$84</f>
        <v>4.1533093795262013E-3</v>
      </c>
      <c r="R59" s="196">
        <f>O59-O60</f>
        <v>287.48000000000008</v>
      </c>
      <c r="S59" s="197"/>
    </row>
    <row r="60" spans="1:197" s="298" customFormat="1" ht="21.75" thickBot="1" x14ac:dyDescent="0.4">
      <c r="A60" s="79" t="s">
        <v>16</v>
      </c>
      <c r="B60" s="45"/>
      <c r="C60" s="45"/>
      <c r="D60" s="45"/>
      <c r="E60" s="45"/>
      <c r="F60" s="45"/>
      <c r="G60" s="45"/>
      <c r="H60" s="45"/>
      <c r="I60" s="45"/>
      <c r="J60" s="222">
        <v>316.13</v>
      </c>
      <c r="K60" s="45"/>
      <c r="L60" s="45"/>
      <c r="M60" s="45">
        <v>59.08</v>
      </c>
      <c r="N60" s="45"/>
      <c r="O60" s="21">
        <f t="shared" si="4"/>
        <v>375.21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82</v>
      </c>
      <c r="B61" s="47"/>
      <c r="C61" s="47"/>
      <c r="D61" s="47"/>
      <c r="E61" s="47"/>
      <c r="F61" s="47"/>
      <c r="G61" s="47"/>
      <c r="H61" s="47"/>
      <c r="I61" s="47"/>
      <c r="J61" s="100">
        <v>1866.24</v>
      </c>
      <c r="K61" s="47"/>
      <c r="L61" s="47"/>
      <c r="M61" s="47">
        <v>118.67</v>
      </c>
      <c r="N61" s="47"/>
      <c r="O61" s="54">
        <f t="shared" si="4"/>
        <v>1984.91</v>
      </c>
      <c r="P61" s="207">
        <f>(O61-O62)/O62</f>
        <v>0.20763797204967069</v>
      </c>
      <c r="Q61" s="208">
        <f>O61/$O$84</f>
        <v>1.2440123316355085E-2</v>
      </c>
      <c r="R61" s="196">
        <f>O61-O62</f>
        <v>341.2800000000002</v>
      </c>
      <c r="S61" s="197"/>
    </row>
    <row r="62" spans="1:197" s="205" customFormat="1" ht="21.75" thickBot="1" x14ac:dyDescent="0.4">
      <c r="A62" s="79" t="s">
        <v>16</v>
      </c>
      <c r="B62" s="45"/>
      <c r="C62" s="45"/>
      <c r="D62" s="45"/>
      <c r="E62" s="45"/>
      <c r="F62" s="45"/>
      <c r="G62" s="45"/>
      <c r="H62" s="45"/>
      <c r="I62" s="116"/>
      <c r="J62" s="116">
        <v>1496.59</v>
      </c>
      <c r="K62" s="45"/>
      <c r="L62" s="45"/>
      <c r="M62" s="45">
        <v>147.04</v>
      </c>
      <c r="N62" s="45"/>
      <c r="O62" s="21">
        <f t="shared" si="4"/>
        <v>1643.6299999999999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/>
      <c r="C63" s="47"/>
      <c r="D63" s="47"/>
      <c r="E63" s="47"/>
      <c r="F63" s="47"/>
      <c r="G63" s="47"/>
      <c r="H63" s="47"/>
      <c r="I63" s="47"/>
      <c r="J63" s="100">
        <v>457.94</v>
      </c>
      <c r="K63" s="47"/>
      <c r="L63" s="47"/>
      <c r="M63" s="47">
        <v>6.38</v>
      </c>
      <c r="N63" s="47"/>
      <c r="O63" s="54">
        <f t="shared" si="4"/>
        <v>464.32</v>
      </c>
      <c r="P63" s="207">
        <f>(O63-O64)/O64</f>
        <v>0.18174645593138369</v>
      </c>
      <c r="Q63" s="208">
        <f>O63/$O$84</f>
        <v>2.9100553970960864E-3</v>
      </c>
      <c r="R63" s="196">
        <f>O63-O64</f>
        <v>71.409999999999968</v>
      </c>
      <c r="S63" s="197"/>
    </row>
    <row r="64" spans="1:197" s="205" customFormat="1" ht="21.75" thickBot="1" x14ac:dyDescent="0.4">
      <c r="A64" s="79" t="s">
        <v>16</v>
      </c>
      <c r="B64" s="45"/>
      <c r="C64" s="45"/>
      <c r="D64" s="45"/>
      <c r="E64" s="45"/>
      <c r="F64" s="45"/>
      <c r="G64" s="45"/>
      <c r="H64" s="45"/>
      <c r="I64" s="116"/>
      <c r="J64" s="116">
        <v>379.54</v>
      </c>
      <c r="K64" s="45"/>
      <c r="L64" s="45"/>
      <c r="M64" s="45">
        <v>13.37</v>
      </c>
      <c r="N64" s="45"/>
      <c r="O64" s="21">
        <f t="shared" si="4"/>
        <v>392.91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/>
      <c r="C65" s="103"/>
      <c r="D65" s="83"/>
      <c r="E65" s="83"/>
      <c r="F65" s="103"/>
      <c r="G65" s="83"/>
      <c r="H65" s="103"/>
      <c r="I65" s="83"/>
      <c r="J65" s="299">
        <v>916.27</v>
      </c>
      <c r="K65" s="47"/>
      <c r="L65" s="47"/>
      <c r="M65" s="47">
        <v>50.01</v>
      </c>
      <c r="N65" s="47"/>
      <c r="O65" s="54">
        <f t="shared" si="4"/>
        <v>966.28</v>
      </c>
      <c r="P65" s="207">
        <f>(O65-O66)/O66</f>
        <v>0.33678269049858878</v>
      </c>
      <c r="Q65" s="208">
        <f>O65/$O$84</f>
        <v>6.0560138032090078E-3</v>
      </c>
      <c r="R65" s="196">
        <f>O65-O66</f>
        <v>243.43999999999994</v>
      </c>
      <c r="S65" s="197"/>
    </row>
    <row r="66" spans="1:112" s="205" customFormat="1" ht="21.75" thickBot="1" x14ac:dyDescent="0.4">
      <c r="A66" s="79" t="s">
        <v>16</v>
      </c>
      <c r="B66" s="300"/>
      <c r="C66" s="301"/>
      <c r="D66" s="300"/>
      <c r="E66" s="114"/>
      <c r="F66" s="301"/>
      <c r="G66" s="300"/>
      <c r="H66" s="301"/>
      <c r="I66" s="114"/>
      <c r="J66" s="115">
        <v>696.87</v>
      </c>
      <c r="K66" s="45"/>
      <c r="L66" s="45"/>
      <c r="M66" s="45">
        <v>25.97</v>
      </c>
      <c r="N66" s="45"/>
      <c r="O66" s="21">
        <f t="shared" si="4"/>
        <v>722.84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78</v>
      </c>
      <c r="B67" s="54"/>
      <c r="C67" s="54"/>
      <c r="D67" s="54"/>
      <c r="E67" s="43"/>
      <c r="F67" s="54"/>
      <c r="G67" s="54"/>
      <c r="H67" s="54"/>
      <c r="I67" s="43"/>
      <c r="J67" s="43">
        <v>6.03</v>
      </c>
      <c r="K67" s="47"/>
      <c r="L67" s="47"/>
      <c r="M67" s="47">
        <v>0</v>
      </c>
      <c r="N67" s="47"/>
      <c r="O67" s="47">
        <f t="shared" si="4"/>
        <v>6.03</v>
      </c>
      <c r="P67" s="302">
        <f>(O67-O68)/O68</f>
        <v>4.3362831858407089</v>
      </c>
      <c r="Q67" s="208">
        <f>O67/$O$84</f>
        <v>3.7792113293610875E-5</v>
      </c>
      <c r="R67" s="196">
        <f>O67-O68</f>
        <v>4.9000000000000004</v>
      </c>
    </row>
    <row r="68" spans="1:112" s="203" customFormat="1" ht="21.75" thickBot="1" x14ac:dyDescent="0.4">
      <c r="A68" s="79" t="s">
        <v>16</v>
      </c>
      <c r="B68" s="45"/>
      <c r="C68" s="45"/>
      <c r="D68" s="45"/>
      <c r="E68" s="45"/>
      <c r="F68" s="45"/>
      <c r="G68" s="45"/>
      <c r="H68" s="45"/>
      <c r="I68" s="45"/>
      <c r="J68" s="45">
        <v>1.1299999999999999</v>
      </c>
      <c r="K68" s="45"/>
      <c r="L68" s="45"/>
      <c r="M68" s="45">
        <v>0</v>
      </c>
      <c r="N68" s="45"/>
      <c r="O68" s="45">
        <f t="shared" si="4"/>
        <v>1.1299999999999999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/>
      <c r="C69" s="306"/>
      <c r="D69" s="306"/>
      <c r="E69" s="306"/>
      <c r="F69" s="306"/>
      <c r="G69" s="306"/>
      <c r="H69" s="306"/>
      <c r="I69" s="307"/>
      <c r="J69" s="275">
        <v>1841.55</v>
      </c>
      <c r="K69" s="306"/>
      <c r="L69" s="306"/>
      <c r="M69" s="306">
        <v>126.34</v>
      </c>
      <c r="N69" s="306"/>
      <c r="O69" s="42">
        <f>B69+C69+F69+G69+J69+K69+L69+M69+N69</f>
        <v>1967.8899999999999</v>
      </c>
      <c r="P69" s="227">
        <f>(O69-O70)/O70</f>
        <v>0.33543023887079243</v>
      </c>
      <c r="Q69" s="308">
        <f>O69/$O$84</f>
        <v>1.2333453039695507E-2</v>
      </c>
      <c r="R69" s="309">
        <f>O69-O70</f>
        <v>494.28999999999974</v>
      </c>
      <c r="S69" s="241"/>
    </row>
    <row r="70" spans="1:112" s="205" customFormat="1" ht="21.75" thickBot="1" x14ac:dyDescent="0.4">
      <c r="A70" s="79" t="s">
        <v>34</v>
      </c>
      <c r="B70" s="45"/>
      <c r="C70" s="45"/>
      <c r="D70" s="45"/>
      <c r="E70" s="45"/>
      <c r="F70" s="45"/>
      <c r="G70" s="45"/>
      <c r="H70" s="45"/>
      <c r="I70" s="116"/>
      <c r="J70" s="58">
        <v>1356.93</v>
      </c>
      <c r="K70" s="45"/>
      <c r="L70" s="45"/>
      <c r="M70" s="45">
        <v>116.67</v>
      </c>
      <c r="N70" s="45"/>
      <c r="O70" s="21">
        <f>B70+C70+F70+G70+J70+K70+L70+M70+N70</f>
        <v>1473.6000000000001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/>
      <c r="C71" s="53"/>
      <c r="D71" s="255"/>
      <c r="E71" s="255"/>
      <c r="F71" s="310"/>
      <c r="G71" s="53"/>
      <c r="H71" s="255"/>
      <c r="I71" s="255"/>
      <c r="J71" s="53">
        <v>5046.8500000000004</v>
      </c>
      <c r="K71" s="255"/>
      <c r="L71" s="255"/>
      <c r="M71" s="255">
        <v>108.22</v>
      </c>
      <c r="N71" s="255"/>
      <c r="O71" s="54">
        <f t="shared" si="4"/>
        <v>5155.0700000000006</v>
      </c>
      <c r="P71" s="311">
        <f>(O71-O72)/O72</f>
        <v>0.32153834716379437</v>
      </c>
      <c r="Q71" s="312">
        <f>O71/$O$84</f>
        <v>3.2308621803730453E-2</v>
      </c>
      <c r="R71" s="313">
        <f>O71-O72</f>
        <v>1254.2600000000007</v>
      </c>
    </row>
    <row r="72" spans="1:112" s="203" customFormat="1" ht="21.75" thickBot="1" x14ac:dyDescent="0.4">
      <c r="A72" s="79" t="s">
        <v>34</v>
      </c>
      <c r="B72" s="50"/>
      <c r="C72" s="116"/>
      <c r="D72" s="45"/>
      <c r="E72" s="254"/>
      <c r="F72" s="254"/>
      <c r="G72" s="116"/>
      <c r="H72" s="116"/>
      <c r="I72" s="50"/>
      <c r="J72" s="50">
        <v>3811.72</v>
      </c>
      <c r="K72" s="50"/>
      <c r="L72" s="222"/>
      <c r="M72" s="116">
        <v>89.09</v>
      </c>
      <c r="N72" s="116"/>
      <c r="O72" s="21">
        <f t="shared" si="4"/>
        <v>3900.81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10704.09</v>
      </c>
      <c r="K73" s="315">
        <f t="shared" si="5"/>
        <v>0</v>
      </c>
      <c r="L73" s="315">
        <f t="shared" si="5"/>
        <v>0</v>
      </c>
      <c r="M73" s="315">
        <f t="shared" si="5"/>
        <v>503.1</v>
      </c>
      <c r="N73" s="315">
        <f t="shared" si="5"/>
        <v>0</v>
      </c>
      <c r="O73" s="315">
        <f t="shared" si="5"/>
        <v>11207.190000000002</v>
      </c>
      <c r="P73" s="292">
        <f>(O73-O74)/O74</f>
        <v>0.31692347825473888</v>
      </c>
      <c r="Q73" s="293">
        <f>O73/$O$84</f>
        <v>7.0239368852905965E-2</v>
      </c>
      <c r="R73" s="30">
        <f>O73-O74</f>
        <v>2697.0600000000013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8058.91</v>
      </c>
      <c r="K74" s="249">
        <f t="shared" si="6"/>
        <v>0</v>
      </c>
      <c r="L74" s="249">
        <f t="shared" si="6"/>
        <v>0</v>
      </c>
      <c r="M74" s="249">
        <f t="shared" si="6"/>
        <v>451.22</v>
      </c>
      <c r="N74" s="249">
        <f t="shared" si="6"/>
        <v>0</v>
      </c>
      <c r="O74" s="249">
        <f t="shared" si="6"/>
        <v>8510.130000000001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0.32823049270931187</v>
      </c>
      <c r="K75" s="291"/>
      <c r="L75" s="291"/>
      <c r="M75" s="320">
        <f>(M73-M74)/M74</f>
        <v>0.1149771729976508</v>
      </c>
      <c r="N75" s="320"/>
      <c r="O75" s="320">
        <f>(O73-O74)/O74</f>
        <v>0.31692347825473888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/>
      <c r="C77" s="214"/>
      <c r="D77" s="214"/>
      <c r="E77" s="214"/>
      <c r="F77" s="214"/>
      <c r="G77" s="214"/>
      <c r="H77" s="214"/>
      <c r="I77" s="214"/>
      <c r="J77" s="95"/>
      <c r="K77" s="214"/>
      <c r="L77" s="214"/>
      <c r="M77" s="214"/>
      <c r="N77" s="214">
        <v>8800.81</v>
      </c>
      <c r="O77" s="54">
        <f t="shared" ref="O77:O80" si="7">B77+C77+F77+G77+J77+K77+L77+M77+N77</f>
        <v>8800.81</v>
      </c>
      <c r="P77" s="297">
        <f>(O77-O78)/O78</f>
        <v>0.44591066737422147</v>
      </c>
      <c r="Q77" s="195">
        <f>O77/$O$84</f>
        <v>5.5157746035745192E-2</v>
      </c>
      <c r="R77" s="196">
        <f>O77-O78</f>
        <v>2714.12</v>
      </c>
      <c r="S77" s="197"/>
      <c r="T77" s="209"/>
    </row>
    <row r="78" spans="1:112" s="205" customFormat="1" ht="21.75" thickBot="1" x14ac:dyDescent="0.4">
      <c r="A78" s="298" t="s">
        <v>16</v>
      </c>
      <c r="B78" s="45"/>
      <c r="C78" s="45"/>
      <c r="D78" s="45"/>
      <c r="E78" s="45"/>
      <c r="F78" s="45"/>
      <c r="G78" s="45"/>
      <c r="H78" s="45"/>
      <c r="I78" s="45"/>
      <c r="J78" s="323"/>
      <c r="K78" s="45"/>
      <c r="L78" s="45"/>
      <c r="M78" s="45"/>
      <c r="N78" s="45">
        <v>6086.69</v>
      </c>
      <c r="O78" s="21">
        <f t="shared" si="7"/>
        <v>6086.69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/>
      <c r="C79" s="103"/>
      <c r="D79" s="103"/>
      <c r="E79" s="83"/>
      <c r="F79" s="103"/>
      <c r="G79" s="103"/>
      <c r="H79" s="83"/>
      <c r="I79" s="83"/>
      <c r="J79" s="125"/>
      <c r="K79" s="47"/>
      <c r="L79" s="47"/>
      <c r="M79" s="47"/>
      <c r="N79" s="47">
        <v>909.89</v>
      </c>
      <c r="O79" s="54">
        <f t="shared" si="7"/>
        <v>909.89</v>
      </c>
      <c r="P79" s="207">
        <f>(O79-O80)/O80</f>
        <v>-8.8323113302072043E-2</v>
      </c>
      <c r="Q79" s="208">
        <f>O79/$O$84</f>
        <v>5.7025980041000993E-3</v>
      </c>
      <c r="R79" s="196">
        <f>O79-O80</f>
        <v>-88.149999999999977</v>
      </c>
      <c r="S79" s="197"/>
      <c r="T79" s="209"/>
    </row>
    <row r="80" spans="1:112" s="205" customFormat="1" ht="21.75" thickBot="1" x14ac:dyDescent="0.4">
      <c r="A80" s="298" t="s">
        <v>16</v>
      </c>
      <c r="B80" s="328"/>
      <c r="C80" s="328"/>
      <c r="D80" s="328"/>
      <c r="E80" s="329"/>
      <c r="F80" s="328"/>
      <c r="G80" s="328"/>
      <c r="H80" s="329"/>
      <c r="I80" s="329"/>
      <c r="J80" s="328"/>
      <c r="K80" s="45"/>
      <c r="L80" s="45"/>
      <c r="M80" s="45"/>
      <c r="N80" s="45">
        <v>998.04</v>
      </c>
      <c r="O80" s="21">
        <f t="shared" si="7"/>
        <v>998.04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9710.6999999999989</v>
      </c>
      <c r="O81" s="315">
        <f t="shared" ref="O81" si="9">SUM(O77,O79)</f>
        <v>9710.6999999999989</v>
      </c>
      <c r="P81" s="292">
        <f>(O81-O82)/O82</f>
        <v>0.37065209259915333</v>
      </c>
      <c r="Q81" s="293">
        <f>O81/$O$84</f>
        <v>6.0860344039845291E-2</v>
      </c>
      <c r="R81" s="282">
        <f>O81-O82</f>
        <v>2625.9699999999993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7084.73</v>
      </c>
      <c r="O82" s="249">
        <f>B82+C82+F82+G82+J82+K82+L82+M82+N82</f>
        <v>7084.73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0.37065209259915333</v>
      </c>
      <c r="O83" s="320">
        <f>(O81-O82)/O82</f>
        <v>0.37065209259915333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13630.23</v>
      </c>
      <c r="C84" s="331">
        <f t="shared" ref="C84:N84" si="11">SUM(C55,C73,C81)</f>
        <v>3069.4500000000007</v>
      </c>
      <c r="D84" s="331">
        <f t="shared" si="11"/>
        <v>2327.8399999999997</v>
      </c>
      <c r="E84" s="331">
        <f t="shared" si="11"/>
        <v>741.61</v>
      </c>
      <c r="F84" s="331">
        <f t="shared" si="11"/>
        <v>2185.21</v>
      </c>
      <c r="G84" s="331">
        <f t="shared" si="11"/>
        <v>57538.899999999994</v>
      </c>
      <c r="H84" s="331">
        <f t="shared" si="11"/>
        <v>22336.06</v>
      </c>
      <c r="I84" s="331">
        <f t="shared" si="11"/>
        <v>35202.840000000011</v>
      </c>
      <c r="J84" s="331">
        <f t="shared" si="11"/>
        <v>42328.18</v>
      </c>
      <c r="K84" s="331">
        <f t="shared" si="11"/>
        <v>581.57000000000005</v>
      </c>
      <c r="L84" s="331">
        <f t="shared" si="11"/>
        <v>2375</v>
      </c>
      <c r="M84" s="331">
        <f t="shared" si="11"/>
        <v>4370.6099999999997</v>
      </c>
      <c r="N84" s="331">
        <f t="shared" si="11"/>
        <v>33477.950000000004</v>
      </c>
      <c r="O84" s="331">
        <f>SUM(O55,O73,O81)</f>
        <v>159557.1</v>
      </c>
      <c r="P84" s="292">
        <f>(O84-O85)/O85</f>
        <v>0.14675224102646114</v>
      </c>
      <c r="Q84" s="293">
        <f>O84/$O$84</f>
        <v>1</v>
      </c>
      <c r="R84" s="282">
        <f>O84-O85</f>
        <v>20418.850000000006</v>
      </c>
      <c r="S84" s="197"/>
    </row>
    <row r="85" spans="1:197" x14ac:dyDescent="0.35">
      <c r="A85" s="332" t="s">
        <v>26</v>
      </c>
      <c r="B85" s="333">
        <f>SUM(B56,B74,B82)</f>
        <v>10020.34</v>
      </c>
      <c r="C85" s="333">
        <f t="shared" ref="C85:O85" si="12">SUM(C56,C74,C82)</f>
        <v>2809.8799999999997</v>
      </c>
      <c r="D85" s="333">
        <f t="shared" si="12"/>
        <v>2109.7899999999995</v>
      </c>
      <c r="E85" s="333">
        <f t="shared" si="12"/>
        <v>700.09</v>
      </c>
      <c r="F85" s="333">
        <f t="shared" si="12"/>
        <v>2022.9600000000003</v>
      </c>
      <c r="G85" s="333">
        <f t="shared" si="12"/>
        <v>52570.459999999992</v>
      </c>
      <c r="H85" s="333">
        <f t="shared" si="12"/>
        <v>21993.49</v>
      </c>
      <c r="I85" s="333">
        <f t="shared" si="12"/>
        <v>30576.97</v>
      </c>
      <c r="J85" s="333">
        <f t="shared" si="12"/>
        <v>36904.650000000009</v>
      </c>
      <c r="K85" s="333">
        <f t="shared" si="12"/>
        <v>464.93999999999994</v>
      </c>
      <c r="L85" s="333">
        <f t="shared" si="12"/>
        <v>2151.25</v>
      </c>
      <c r="M85" s="333">
        <f t="shared" si="12"/>
        <v>4239.6899999999996</v>
      </c>
      <c r="N85" s="333">
        <f t="shared" si="12"/>
        <v>27954.079999999998</v>
      </c>
      <c r="O85" s="333">
        <f t="shared" si="12"/>
        <v>139138.25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0.36025623881025987</v>
      </c>
      <c r="C86" s="163">
        <f t="shared" si="13"/>
        <v>9.2377610431762611E-2</v>
      </c>
      <c r="D86" s="163">
        <f t="shared" si="13"/>
        <v>0.10335151839756575</v>
      </c>
      <c r="E86" s="163">
        <f t="shared" si="13"/>
        <v>5.9306660572212115E-2</v>
      </c>
      <c r="F86" s="163">
        <f t="shared" si="13"/>
        <v>8.0204255150867917E-2</v>
      </c>
      <c r="G86" s="163">
        <f t="shared" si="13"/>
        <v>9.4510110811280773E-2</v>
      </c>
      <c r="H86" s="163">
        <f t="shared" si="13"/>
        <v>1.5575972708287757E-2</v>
      </c>
      <c r="I86" s="163">
        <f t="shared" si="13"/>
        <v>0.1512860823031193</v>
      </c>
      <c r="J86" s="163">
        <f t="shared" si="13"/>
        <v>0.14696061336444027</v>
      </c>
      <c r="K86" s="163">
        <f t="shared" si="13"/>
        <v>0.25084957198778363</v>
      </c>
      <c r="L86" s="163">
        <f t="shared" si="13"/>
        <v>0.10400929692039512</v>
      </c>
      <c r="M86" s="163">
        <f t="shared" si="13"/>
        <v>3.0879616198354144E-2</v>
      </c>
      <c r="N86" s="163">
        <f t="shared" si="13"/>
        <v>0.19760514386450945</v>
      </c>
      <c r="O86" s="338">
        <f>(O84-O85)/O85</f>
        <v>0.14675224102646114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8.5425405701156504E-2</v>
      </c>
      <c r="C87" s="163">
        <f t="shared" si="14"/>
        <v>1.9237313789232824E-2</v>
      </c>
      <c r="D87" s="163">
        <f t="shared" si="14"/>
        <v>1.4589385242023073E-2</v>
      </c>
      <c r="E87" s="163">
        <f t="shared" si="14"/>
        <v>4.6479285472097445E-3</v>
      </c>
      <c r="F87" s="163">
        <f t="shared" si="14"/>
        <v>1.3695473281978676E-2</v>
      </c>
      <c r="G87" s="163">
        <f t="shared" si="14"/>
        <v>0.36061635615087007</v>
      </c>
      <c r="H87" s="163">
        <f t="shared" si="14"/>
        <v>0.1399878789474113</v>
      </c>
      <c r="I87" s="163">
        <f t="shared" si="14"/>
        <v>0.22062847720345888</v>
      </c>
      <c r="J87" s="163">
        <f t="shared" si="14"/>
        <v>0.26528546833704048</v>
      </c>
      <c r="K87" s="163">
        <f t="shared" si="14"/>
        <v>3.6449020444718539E-3</v>
      </c>
      <c r="L87" s="163">
        <f t="shared" si="14"/>
        <v>1.4884953411662658E-2</v>
      </c>
      <c r="M87" s="163">
        <f t="shared" si="14"/>
        <v>2.7392137360230284E-2</v>
      </c>
      <c r="N87" s="163">
        <f t="shared" si="14"/>
        <v>0.20981798992335662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7.2017148411741561E-2</v>
      </c>
      <c r="C88" s="342">
        <f t="shared" si="15"/>
        <v>2.0194878115830834E-2</v>
      </c>
      <c r="D88" s="342">
        <f t="shared" si="15"/>
        <v>1.516326387603696E-2</v>
      </c>
      <c r="E88" s="342">
        <f t="shared" si="15"/>
        <v>5.0316142397938742E-3</v>
      </c>
      <c r="F88" s="342">
        <f t="shared" si="15"/>
        <v>1.4539208305408471E-2</v>
      </c>
      <c r="G88" s="342">
        <f t="shared" si="15"/>
        <v>0.377828957889006</v>
      </c>
      <c r="H88" s="342">
        <f t="shared" si="15"/>
        <v>0.15806933032433571</v>
      </c>
      <c r="I88" s="342">
        <f t="shared" si="15"/>
        <v>0.21975962756467041</v>
      </c>
      <c r="J88" s="342">
        <f t="shared" si="15"/>
        <v>0.26523727300005578</v>
      </c>
      <c r="K88" s="342">
        <f t="shared" si="15"/>
        <v>3.3415685478292269E-3</v>
      </c>
      <c r="L88" s="342">
        <f t="shared" si="15"/>
        <v>1.5461240888109488E-2</v>
      </c>
      <c r="M88" s="342">
        <f t="shared" si="15"/>
        <v>3.0471060258412043E-2</v>
      </c>
      <c r="N88" s="342">
        <f t="shared" si="15"/>
        <v>0.20090866458360657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80</v>
      </c>
      <c r="B91" s="410"/>
      <c r="C91" s="410"/>
      <c r="D91" s="410"/>
      <c r="E91" s="410"/>
      <c r="F91" s="410"/>
    </row>
    <row r="92" spans="1:197" s="57" customForma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Portfolio-JAN'20</vt:lpstr>
      <vt:lpstr>Miscellaneous portfolio-JAN'20</vt:lpstr>
      <vt:lpstr>Segmentwise Report JAN 2020</vt:lpstr>
      <vt:lpstr>'Miscellaneous portfolio-JAN''20'!Print_Area</vt:lpstr>
      <vt:lpstr>'Health Portfolio-JAN''20'!Print_Titles</vt:lpstr>
      <vt:lpstr>'Miscellaneous portfolio-JAN''20'!Print_Titles</vt:lpstr>
      <vt:lpstr>'Segmentwise Report JAN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Priyanka</cp:lastModifiedBy>
  <cp:lastPrinted>2020-02-14T11:31:10Z</cp:lastPrinted>
  <dcterms:created xsi:type="dcterms:W3CDTF">2017-03-30T08:47:18Z</dcterms:created>
  <dcterms:modified xsi:type="dcterms:W3CDTF">2020-02-18T12:50:50Z</dcterms:modified>
</cp:coreProperties>
</file>