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ncil Statistics\Segment\Report\Segment wise Report for FY 2019-20\"/>
    </mc:Choice>
  </mc:AlternateContent>
  <xr:revisionPtr revIDLastSave="0" documentId="8_{555BA833-B5CB-4159-B010-79DE224CB0D2}" xr6:coauthVersionLast="45" xr6:coauthVersionMax="45" xr10:uidLastSave="{00000000-0000-0000-0000-000000000000}"/>
  <bookViews>
    <workbookView xWindow="-120" yWindow="-120" windowWidth="20730" windowHeight="11310" tabRatio="432" firstSheet="1" activeTab="2" xr2:uid="{00000000-000D-0000-FFFF-FFFF00000000}"/>
  </bookViews>
  <sheets>
    <sheet name="Health Portfolio-SEP'19" sheetId="9" r:id="rId1"/>
    <sheet name="Miscellaneous portfolio-SEP'19" sheetId="10" r:id="rId2"/>
    <sheet name="Segmentwise Report SEP 2019" sheetId="11" r:id="rId3"/>
  </sheets>
  <definedNames>
    <definedName name="_xlnm.Print_Area" localSheetId="1">'Miscellaneous portfolio-SEP''19'!$A$1:$H$70</definedName>
    <definedName name="_xlnm.Print_Titles" localSheetId="0">'Health Portfolio-SEP''19'!$3:$3</definedName>
    <definedName name="_xlnm.Print_Titles" localSheetId="1">'Miscellaneous portfolio-SEP''19'!$4:$4</definedName>
    <definedName name="_xlnm.Print_Titles" localSheetId="2">'Segmentwise Report SEP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9" l="1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E57" i="11" s="1"/>
  <c r="F56" i="11"/>
  <c r="G56" i="11"/>
  <c r="H56" i="11"/>
  <c r="I56" i="11"/>
  <c r="J56" i="11"/>
  <c r="J57" i="11" s="1"/>
  <c r="K56" i="11"/>
  <c r="L56" i="11"/>
  <c r="M56" i="11"/>
  <c r="K57" i="11" l="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B76" i="9" s="1"/>
  <c r="E14" i="10"/>
  <c r="E13" i="10"/>
  <c r="R67" i="11" l="1"/>
  <c r="I67" i="9"/>
  <c r="H13" i="10"/>
  <c r="F13" i="10"/>
  <c r="G67" i="9"/>
  <c r="P67" i="11"/>
  <c r="E60" i="10" l="1"/>
  <c r="E61" i="10"/>
  <c r="E62" i="10"/>
  <c r="E59" i="10"/>
  <c r="E54" i="10" l="1"/>
  <c r="E43" i="10"/>
  <c r="E44" i="10"/>
  <c r="F43" i="10" l="1"/>
  <c r="O7" i="11"/>
  <c r="O8" i="1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I5" i="9" l="1"/>
  <c r="G5" i="9"/>
  <c r="N56" i="11"/>
  <c r="N55" i="11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1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53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5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O80" i="11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O79" i="11"/>
  <c r="G85" i="11"/>
  <c r="O62" i="11"/>
  <c r="O77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78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P79" i="11"/>
  <c r="F76" i="9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H53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17" i="11" l="1"/>
  <c r="O55" i="11" s="1"/>
  <c r="N85" i="11"/>
  <c r="O18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<sst xmlns="http://schemas.openxmlformats.org/spreadsheetml/2006/main" count="282" uniqueCount="85">
  <si>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</si>
  <si>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</si>
  <si>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</si>
  <si>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</si>
  <si>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</si>
  <si>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</si>
  <si>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</si>
  <si>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</si>
  <si>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</si>
  <si>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</si>
  <si>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</si>
  <si>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</si>
  <si>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</si>
  <si>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</si>
  <si>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</si>
  <si>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</si>
  <si>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</si>
  <si>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</si>
  <si>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</si>
  <si>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</si>
  <si>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</si>
  <si>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</si>
  <si>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</si>
  <si>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</si>
  <si>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</si>
  <si>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</si>
  <si>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</si>
  <si>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</si>
  <si>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</si>
  <si>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</si>
  <si>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</si>
  <si>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</si>
  <si>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</si>
  <si>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</si>
  <si>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</si>
  <si>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</si>
  <si>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</si>
  <si>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</si>
  <si>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</si>
  <si>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</si>
  <si>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</si>
  <si>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</si>
  <si>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</si>
  <si>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</si>
  <si>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</si>
  <si>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</si>
  <si>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</si>
  <si>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</si>
  <si>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</si>
  <si>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</si>
  <si>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</si>
  <si>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</si>
  <si>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</si>
  <si>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</si>
  <si>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</si>
  <si>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</si>
  <si>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</si>
  <si>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</si>
  <si>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</si>
  <si>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</si>
  <si>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</si>
  <si>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</si>
  <si>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</si>
  <si>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</si>
  <si>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</si>
  <si>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</si>
  <si>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</si>
  <si>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</si>
  <si>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</si>
  <si>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</si>
  <si>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</si>
  <si>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</si>
  <si>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</si>
  <si>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</si>
  <si>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</si>
  <si>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</si>
  <si>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</si>
  <si>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</si>
  <si>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</si>
  <si>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ManipalCigna</t>
  </si>
  <si>
    <t>Health Total</t>
  </si>
  <si>
    <t>Misc  Total</t>
  </si>
  <si>
    <t>GROSS DIRECT PREMIUM INCOME UNDERWRITTEN BY NON-LIFE INSURERS WITHIN INDIA  (SEGMENT WISE) : FOR THE PERIOD UP TO September 2019 (PROVISIONAL &amp; UNAUDITED ) IN FY 2019-20 (Rs. In Crs.)</t>
  </si>
  <si>
    <t>GROSS DIRECT PREMIUM INCOME UNDERWRITTEN BY NON-LIFE INSURERS WITHIN INDIA  (SEGMENT WISE) : FOR THE PERIOD UP TO SEPTEMBER 2019 (PROVISIONAL &amp; UNAUDITED ) IN FY 2019-20 (Rs. In Crs.)</t>
  </si>
  <si>
    <t>GROSS DIRECT PREMIUM INCOME UNDERWRITTEN BY NON-LIFE INSURERS WITHIN INDIA  (SEGMENT WISE) : FOR THE PERIOD UP TO SEPTEMBER 2019 (PROVISIONAL &amp; UNAUDITED ) IN FY 2019-20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</si>
</sst>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sz val="2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3" applyNumberFormat="0" applyFill="0" applyAlignment="0" applyProtection="0"/>
    <xf numFmtId="0" fontId="12" fillId="0" borderId="44" applyNumberFormat="0" applyFill="0" applyAlignment="0" applyProtection="0"/>
    <xf numFmtId="0" fontId="13" fillId="0" borderId="4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46" applyNumberFormat="0" applyAlignment="0" applyProtection="0"/>
    <xf numFmtId="0" fontId="18" fillId="8" borderId="47" applyNumberFormat="0" applyAlignment="0" applyProtection="0"/>
    <xf numFmtId="0" fontId="19" fillId="8" borderId="46" applyNumberFormat="0" applyAlignment="0" applyProtection="0"/>
    <xf numFmtId="0" fontId="20" fillId="0" borderId="48" applyNumberFormat="0" applyFill="0" applyAlignment="0" applyProtection="0"/>
    <xf numFmtId="0" fontId="21" fillId="9" borderId="49" applyNumberFormat="0" applyAlignment="0" applyProtection="0"/>
    <xf numFmtId="0" fontId="8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2" fontId="0" fillId="2" borderId="0" xfId="0" applyNumberFormat="1" applyFill="1"/>
    <xf numFmtId="0" fontId="2" fillId="2" borderId="0" xfId="0" applyFont="1" applyFill="1"/>
    <xf numFmtId="0" fontId="5" fillId="3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3" borderId="0" xfId="0" applyFont="1" applyFill="1"/>
    <xf numFmtId="0" fontId="7" fillId="0" borderId="0" xfId="0" applyFont="1"/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0" xfId="0" applyFont="1"/>
    <xf numFmtId="0" fontId="2" fillId="0" borderId="0" xfId="0" applyFont="1"/>
    <xf numFmtId="0" fontId="24" fillId="2" borderId="0" xfId="0" applyFont="1" applyFill="1"/>
    <xf numFmtId="0" fontId="9" fillId="2" borderId="0" xfId="0" applyFont="1" applyFill="1" applyAlignment="1">
      <alignment horizontal="left" vertical="center"/>
    </xf>
    <xf numFmtId="0" fontId="0" fillId="0" borderId="0" xfId="0" applyBorder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top" wrapText="1"/>
    </xf>
    <xf numFmtId="10" fontId="7" fillId="0" borderId="3" xfId="1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25" fillId="0" borderId="2" xfId="0" applyFont="1" applyBorder="1"/>
    <xf numFmtId="0" fontId="25" fillId="0" borderId="4" xfId="0" applyFont="1" applyBorder="1"/>
    <xf numFmtId="0" fontId="25" fillId="0" borderId="41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5" fillId="0" borderId="56" xfId="0" applyFont="1" applyBorder="1" applyAlignment="1">
      <alignment wrapText="1"/>
    </xf>
    <xf numFmtId="0" fontId="25" fillId="0" borderId="56" xfId="0" applyFont="1" applyBorder="1"/>
    <xf numFmtId="0" fontId="25" fillId="0" borderId="41" xfId="0" applyFont="1" applyBorder="1"/>
    <xf numFmtId="0" fontId="25" fillId="0" borderId="5" xfId="0" applyFont="1" applyBorder="1"/>
    <xf numFmtId="10" fontId="25" fillId="0" borderId="56" xfId="0" applyNumberFormat="1" applyFont="1" applyBorder="1" applyAlignment="1">
      <alignment vertical="center" wrapText="1"/>
    </xf>
    <xf numFmtId="10" fontId="25" fillId="0" borderId="41" xfId="1" applyNumberFormat="1" applyFont="1" applyBorder="1" applyAlignment="1">
      <alignment vertical="center" wrapText="1"/>
    </xf>
    <xf numFmtId="2" fontId="25" fillId="0" borderId="2" xfId="0" applyNumberFormat="1" applyFont="1" applyBorder="1" applyAlignment="1">
      <alignment vertical="center" wrapText="1"/>
    </xf>
    <xf numFmtId="0" fontId="7" fillId="2" borderId="2" xfId="0" applyFont="1" applyFill="1" applyBorder="1"/>
    <xf numFmtId="0" fontId="26" fillId="3" borderId="2" xfId="0" applyFont="1" applyFill="1" applyBorder="1"/>
    <xf numFmtId="0" fontId="27" fillId="2" borderId="2" xfId="0" applyFont="1" applyFill="1" applyBorder="1" applyAlignment="1">
      <alignment horizontal="left" vertical="center"/>
    </xf>
    <xf numFmtId="0" fontId="28" fillId="3" borderId="3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39" xfId="0" applyFont="1" applyFill="1" applyBorder="1" applyAlignment="1">
      <alignment horizontal="left" vertical="center"/>
    </xf>
    <xf numFmtId="0" fontId="27" fillId="2" borderId="28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28" fillId="3" borderId="31" xfId="0" applyFont="1" applyFill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25" fillId="0" borderId="0" xfId="0" applyFont="1"/>
    <xf numFmtId="2" fontId="27" fillId="2" borderId="2" xfId="2" applyNumberFormat="1" applyFont="1" applyFill="1" applyBorder="1" applyAlignment="1">
      <alignment horizontal="left" vertical="center"/>
    </xf>
    <xf numFmtId="0" fontId="30" fillId="0" borderId="13" xfId="0" applyFont="1" applyBorder="1"/>
    <xf numFmtId="0" fontId="7" fillId="2" borderId="14" xfId="0" applyFont="1" applyFill="1" applyBorder="1"/>
    <xf numFmtId="0" fontId="28" fillId="3" borderId="13" xfId="0" applyFont="1" applyFill="1" applyBorder="1" applyAlignment="1">
      <alignment horizontal="left" vertical="center"/>
    </xf>
    <xf numFmtId="0" fontId="27" fillId="2" borderId="17" xfId="0" applyFont="1" applyFill="1" applyBorder="1" applyAlignment="1">
      <alignment horizontal="left" vertical="center"/>
    </xf>
    <xf numFmtId="0" fontId="25" fillId="0" borderId="13" xfId="0" applyFont="1" applyBorder="1"/>
    <xf numFmtId="0" fontId="28" fillId="3" borderId="37" xfId="0" applyFont="1" applyFill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5" fillId="0" borderId="19" xfId="0" applyFont="1" applyBorder="1"/>
    <xf numFmtId="0" fontId="28" fillId="3" borderId="19" xfId="0" applyFont="1" applyFill="1" applyBorder="1" applyAlignment="1">
      <alignment horizontal="left" vertical="center"/>
    </xf>
    <xf numFmtId="0" fontId="26" fillId="0" borderId="0" xfId="0" applyFont="1"/>
    <xf numFmtId="0" fontId="7" fillId="0" borderId="26" xfId="0" applyFont="1" applyBorder="1" applyAlignment="1">
      <alignment horizontal="center" vertical="center" wrapText="1"/>
    </xf>
    <xf numFmtId="10" fontId="7" fillId="0" borderId="26" xfId="0" applyNumberFormat="1" applyFont="1" applyBorder="1" applyAlignment="1">
      <alignment horizontal="center" vertical="top" wrapText="1"/>
    </xf>
    <xf numFmtId="10" fontId="7" fillId="0" borderId="26" xfId="1" applyNumberFormat="1" applyFont="1" applyBorder="1" applyAlignment="1">
      <alignment horizontal="center" vertical="top" wrapText="1"/>
    </xf>
    <xf numFmtId="2" fontId="7" fillId="0" borderId="26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6" fillId="0" borderId="1" xfId="0" applyFont="1" applyBorder="1"/>
    <xf numFmtId="0" fontId="26" fillId="0" borderId="63" xfId="0" applyFont="1" applyBorder="1"/>
    <xf numFmtId="0" fontId="26" fillId="0" borderId="2" xfId="0" applyFont="1" applyBorder="1"/>
    <xf numFmtId="0" fontId="28" fillId="3" borderId="62" xfId="0" applyFont="1" applyFill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/>
    <xf numFmtId="0" fontId="29" fillId="0" borderId="2" xfId="0" applyFont="1" applyBorder="1"/>
    <xf numFmtId="0" fontId="25" fillId="0" borderId="2" xfId="0" applyFont="1" applyBorder="1" applyAlignment="1">
      <alignment horizontal="left" vertical="center"/>
    </xf>
    <xf numFmtId="0" fontId="31" fillId="0" borderId="0" xfId="0" applyFont="1"/>
    <xf numFmtId="0" fontId="7" fillId="0" borderId="32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2" fontId="31" fillId="2" borderId="33" xfId="0" applyNumberFormat="1" applyFont="1" applyFill="1" applyBorder="1"/>
    <xf numFmtId="2" fontId="31" fillId="2" borderId="33" xfId="0" applyNumberFormat="1" applyFont="1" applyFill="1" applyBorder="1" applyAlignment="1">
      <alignment wrapText="1"/>
    </xf>
    <xf numFmtId="2" fontId="31" fillId="2" borderId="6" xfId="0" applyNumberFormat="1" applyFont="1" applyFill="1" applyBorder="1" applyAlignment="1">
      <alignment wrapText="1"/>
    </xf>
    <xf numFmtId="2" fontId="31" fillId="2" borderId="34" xfId="0" applyNumberFormat="1" applyFont="1" applyFill="1" applyBorder="1" applyAlignment="1">
      <alignment wrapText="1"/>
    </xf>
    <xf numFmtId="2" fontId="31" fillId="2" borderId="6" xfId="0" applyNumberFormat="1" applyFont="1" applyFill="1" applyBorder="1"/>
    <xf numFmtId="2" fontId="31" fillId="2" borderId="34" xfId="0" applyNumberFormat="1" applyFont="1" applyFill="1" applyBorder="1"/>
    <xf numFmtId="10" fontId="32" fillId="2" borderId="6" xfId="0" applyNumberFormat="1" applyFont="1" applyFill="1" applyBorder="1" applyAlignment="1">
      <alignment horizontal="right" vertical="center" wrapText="1"/>
    </xf>
    <xf numFmtId="10" fontId="32" fillId="2" borderId="52" xfId="1" applyNumberFormat="1" applyFont="1" applyFill="1" applyBorder="1" applyAlignment="1">
      <alignment vertical="center" wrapText="1"/>
    </xf>
    <xf numFmtId="2" fontId="32" fillId="2" borderId="2" xfId="0" applyNumberFormat="1" applyFont="1" applyFill="1" applyBorder="1" applyAlignment="1">
      <alignment vertical="center" wrapText="1"/>
    </xf>
    <xf numFmtId="2" fontId="33" fillId="3" borderId="0" xfId="0" applyNumberFormat="1" applyFont="1" applyFill="1"/>
    <xf numFmtId="2" fontId="33" fillId="3" borderId="10" xfId="0" applyNumberFormat="1" applyFont="1" applyFill="1" applyBorder="1" applyAlignment="1">
      <alignment wrapText="1"/>
    </xf>
    <xf numFmtId="2" fontId="33" fillId="3" borderId="26" xfId="0" applyNumberFormat="1" applyFont="1" applyFill="1" applyBorder="1"/>
    <xf numFmtId="2" fontId="33" fillId="3" borderId="10" xfId="0" applyNumberFormat="1" applyFont="1" applyFill="1" applyBorder="1"/>
    <xf numFmtId="2" fontId="33" fillId="3" borderId="33" xfId="0" applyNumberFormat="1" applyFont="1" applyFill="1" applyBorder="1" applyAlignment="1">
      <alignment wrapText="1"/>
    </xf>
    <xf numFmtId="10" fontId="32" fillId="3" borderId="26" xfId="0" applyNumberFormat="1" applyFont="1" applyFill="1" applyBorder="1" applyAlignment="1">
      <alignment vertical="center" wrapText="1"/>
    </xf>
    <xf numFmtId="10" fontId="32" fillId="3" borderId="55" xfId="1" applyNumberFormat="1" applyFont="1" applyFill="1" applyBorder="1" applyAlignment="1">
      <alignment vertical="center" wrapText="1"/>
    </xf>
    <xf numFmtId="2" fontId="32" fillId="3" borderId="16" xfId="0" applyNumberFormat="1" applyFont="1" applyFill="1" applyBorder="1" applyAlignment="1">
      <alignment vertical="center" wrapText="1"/>
    </xf>
    <xf numFmtId="2" fontId="31" fillId="35" borderId="6" xfId="0" applyNumberFormat="1" applyFont="1" applyFill="1" applyBorder="1" applyAlignment="1">
      <alignment wrapText="1"/>
    </xf>
    <xf numFmtId="0" fontId="31" fillId="35" borderId="61" xfId="0" applyFont="1" applyFill="1" applyBorder="1" applyAlignment="1">
      <alignment wrapText="1"/>
    </xf>
    <xf numFmtId="0" fontId="31" fillId="35" borderId="58" xfId="0" applyFont="1" applyFill="1" applyBorder="1" applyAlignment="1">
      <alignment wrapText="1"/>
    </xf>
    <xf numFmtId="0" fontId="31" fillId="35" borderId="59" xfId="0" applyFont="1" applyFill="1" applyBorder="1" applyAlignment="1">
      <alignment wrapText="1"/>
    </xf>
    <xf numFmtId="2" fontId="31" fillId="35" borderId="58" xfId="0" applyNumberFormat="1" applyFont="1" applyFill="1" applyBorder="1" applyAlignment="1">
      <alignment wrapText="1"/>
    </xf>
    <xf numFmtId="10" fontId="32" fillId="2" borderId="8" xfId="1" applyNumberFormat="1" applyFont="1" applyFill="1" applyBorder="1"/>
    <xf numFmtId="10" fontId="32" fillId="2" borderId="9" xfId="1" applyNumberFormat="1" applyFont="1" applyFill="1" applyBorder="1"/>
    <xf numFmtId="2" fontId="32" fillId="2" borderId="2" xfId="0" applyNumberFormat="1" applyFont="1" applyFill="1" applyBorder="1"/>
    <xf numFmtId="0" fontId="33" fillId="3" borderId="26" xfId="0" applyFont="1" applyFill="1" applyBorder="1" applyAlignment="1">
      <alignment wrapText="1"/>
    </xf>
    <xf numFmtId="0" fontId="33" fillId="3" borderId="34" xfId="0" applyFont="1" applyFill="1" applyBorder="1" applyAlignment="1">
      <alignment wrapText="1"/>
    </xf>
    <xf numFmtId="0" fontId="33" fillId="3" borderId="10" xfId="0" applyFont="1" applyFill="1" applyBorder="1" applyAlignment="1">
      <alignment wrapText="1"/>
    </xf>
    <xf numFmtId="2" fontId="33" fillId="3" borderId="15" xfId="0" applyNumberFormat="1" applyFont="1" applyFill="1" applyBorder="1" applyAlignment="1">
      <alignment wrapText="1"/>
    </xf>
    <xf numFmtId="0" fontId="34" fillId="3" borderId="13" xfId="0" applyFont="1" applyFill="1" applyBorder="1" applyAlignment="1">
      <alignment vertical="center"/>
    </xf>
    <xf numFmtId="0" fontId="34" fillId="3" borderId="10" xfId="0" applyFont="1" applyFill="1" applyBorder="1" applyAlignment="1">
      <alignment vertical="center"/>
    </xf>
    <xf numFmtId="0" fontId="34" fillId="3" borderId="2" xfId="0" applyFont="1" applyFill="1" applyBorder="1" applyAlignment="1">
      <alignment vertical="center"/>
    </xf>
    <xf numFmtId="2" fontId="31" fillId="35" borderId="59" xfId="0" applyNumberFormat="1" applyFont="1" applyFill="1" applyBorder="1" applyAlignment="1">
      <alignment wrapText="1"/>
    </xf>
    <xf numFmtId="10" fontId="32" fillId="2" borderId="2" xfId="1" applyNumberFormat="1" applyFont="1" applyFill="1" applyBorder="1"/>
    <xf numFmtId="10" fontId="32" fillId="2" borderId="3" xfId="1" applyNumberFormat="1" applyFont="1" applyFill="1" applyBorder="1"/>
    <xf numFmtId="2" fontId="33" fillId="3" borderId="26" xfId="0" applyNumberFormat="1" applyFont="1" applyFill="1" applyBorder="1" applyAlignment="1">
      <alignment wrapText="1"/>
    </xf>
    <xf numFmtId="2" fontId="33" fillId="3" borderId="34" xfId="0" applyNumberFormat="1" applyFont="1" applyFill="1" applyBorder="1" applyAlignment="1">
      <alignment wrapText="1"/>
    </xf>
    <xf numFmtId="2" fontId="35" fillId="2" borderId="12" xfId="0" applyNumberFormat="1" applyFont="1" applyFill="1" applyBorder="1"/>
    <xf numFmtId="2" fontId="31" fillId="2" borderId="28" xfId="0" applyNumberFormat="1" applyFont="1" applyFill="1" applyBorder="1"/>
    <xf numFmtId="2" fontId="31" fillId="2" borderId="7" xfId="0" applyNumberFormat="1" applyFont="1" applyFill="1" applyBorder="1"/>
    <xf numFmtId="2" fontId="34" fillId="3" borderId="54" xfId="0" applyNumberFormat="1" applyFont="1" applyFill="1" applyBorder="1"/>
    <xf numFmtId="2" fontId="34" fillId="3" borderId="13" xfId="0" applyNumberFormat="1" applyFont="1" applyFill="1" applyBorder="1"/>
    <xf numFmtId="2" fontId="33" fillId="3" borderId="7" xfId="0" applyNumberFormat="1" applyFont="1" applyFill="1" applyBorder="1"/>
    <xf numFmtId="2" fontId="34" fillId="3" borderId="10" xfId="0" applyNumberFormat="1" applyFont="1" applyFill="1" applyBorder="1"/>
    <xf numFmtId="2" fontId="34" fillId="3" borderId="18" xfId="0" applyNumberFormat="1" applyFont="1" applyFill="1" applyBorder="1"/>
    <xf numFmtId="2" fontId="35" fillId="2" borderId="18" xfId="0" applyNumberFormat="1" applyFont="1" applyFill="1" applyBorder="1"/>
    <xf numFmtId="2" fontId="31" fillId="2" borderId="2" xfId="0" applyNumberFormat="1" applyFont="1" applyFill="1" applyBorder="1"/>
    <xf numFmtId="2" fontId="31" fillId="2" borderId="3" xfId="0" applyNumberFormat="1" applyFont="1" applyFill="1" applyBorder="1"/>
    <xf numFmtId="2" fontId="31" fillId="2" borderId="18" xfId="0" applyNumberFormat="1" applyFont="1" applyFill="1" applyBorder="1"/>
    <xf numFmtId="10" fontId="32" fillId="2" borderId="2" xfId="1" applyNumberFormat="1" applyFont="1" applyFill="1" applyBorder="1" applyAlignment="1">
      <alignment horizontal="right"/>
    </xf>
    <xf numFmtId="2" fontId="33" fillId="3" borderId="25" xfId="0" applyNumberFormat="1" applyFont="1" applyFill="1" applyBorder="1" applyAlignment="1">
      <alignment wrapText="1"/>
    </xf>
    <xf numFmtId="2" fontId="34" fillId="3" borderId="26" xfId="0" applyNumberFormat="1" applyFont="1" applyFill="1" applyBorder="1"/>
    <xf numFmtId="2" fontId="33" fillId="3" borderId="6" xfId="0" applyNumberFormat="1" applyFont="1" applyFill="1" applyBorder="1"/>
    <xf numFmtId="2" fontId="34" fillId="3" borderId="6" xfId="0" applyNumberFormat="1" applyFont="1" applyFill="1" applyBorder="1"/>
    <xf numFmtId="2" fontId="33" fillId="3" borderId="15" xfId="0" applyNumberFormat="1" applyFont="1" applyFill="1" applyBorder="1"/>
    <xf numFmtId="2" fontId="35" fillId="2" borderId="6" xfId="0" applyNumberFormat="1" applyFont="1" applyFill="1" applyBorder="1"/>
    <xf numFmtId="2" fontId="33" fillId="3" borderId="32" xfId="0" applyNumberFormat="1" applyFont="1" applyFill="1" applyBorder="1" applyAlignment="1">
      <alignment wrapText="1"/>
    </xf>
    <xf numFmtId="2" fontId="34" fillId="3" borderId="34" xfId="0" applyNumberFormat="1" applyFont="1" applyFill="1" applyBorder="1"/>
    <xf numFmtId="2" fontId="33" fillId="3" borderId="13" xfId="0" applyNumberFormat="1" applyFont="1" applyFill="1" applyBorder="1"/>
    <xf numFmtId="0" fontId="34" fillId="3" borderId="33" xfId="0" applyFont="1" applyFill="1" applyBorder="1" applyAlignment="1">
      <alignment vertical="center"/>
    </xf>
    <xf numFmtId="0" fontId="34" fillId="3" borderId="19" xfId="0" applyFont="1" applyFill="1" applyBorder="1" applyAlignment="1">
      <alignment vertical="center"/>
    </xf>
    <xf numFmtId="2" fontId="35" fillId="2" borderId="42" xfId="0" applyNumberFormat="1" applyFont="1" applyFill="1" applyBorder="1"/>
    <xf numFmtId="2" fontId="31" fillId="2" borderId="38" xfId="0" applyNumberFormat="1" applyFont="1" applyFill="1" applyBorder="1"/>
    <xf numFmtId="2" fontId="31" fillId="2" borderId="8" xfId="0" applyNumberFormat="1" applyFont="1" applyFill="1" applyBorder="1"/>
    <xf numFmtId="10" fontId="32" fillId="2" borderId="28" xfId="1" applyNumberFormat="1" applyFont="1" applyFill="1" applyBorder="1"/>
    <xf numFmtId="2" fontId="33" fillId="3" borderId="36" xfId="0" applyNumberFormat="1" applyFont="1" applyFill="1" applyBorder="1" applyAlignment="1">
      <alignment wrapText="1"/>
    </xf>
    <xf numFmtId="2" fontId="31" fillId="2" borderId="18" xfId="0" applyNumberFormat="1" applyFont="1" applyFill="1" applyBorder="1" applyAlignment="1">
      <alignment wrapText="1"/>
    </xf>
    <xf numFmtId="2" fontId="31" fillId="2" borderId="0" xfId="0" applyNumberFormat="1" applyFont="1" applyFill="1"/>
    <xf numFmtId="2" fontId="31" fillId="2" borderId="11" xfId="0" applyNumberFormat="1" applyFont="1" applyFill="1" applyBorder="1"/>
    <xf numFmtId="2" fontId="34" fillId="3" borderId="15" xfId="0" applyNumberFormat="1" applyFont="1" applyFill="1" applyBorder="1"/>
    <xf numFmtId="2" fontId="33" fillId="3" borderId="14" xfId="0" applyNumberFormat="1" applyFont="1" applyFill="1" applyBorder="1"/>
    <xf numFmtId="2" fontId="31" fillId="2" borderId="30" xfId="0" applyNumberFormat="1" applyFont="1" applyFill="1" applyBorder="1" applyAlignment="1">
      <alignment wrapText="1"/>
    </xf>
    <xf numFmtId="2" fontId="31" fillId="2" borderId="20" xfId="0" applyNumberFormat="1" applyFont="1" applyFill="1" applyBorder="1" applyAlignment="1">
      <alignment wrapText="1"/>
    </xf>
    <xf numFmtId="2" fontId="31" fillId="2" borderId="21" xfId="0" applyNumberFormat="1" applyFont="1" applyFill="1" applyBorder="1" applyAlignment="1">
      <alignment wrapText="1"/>
    </xf>
    <xf numFmtId="2" fontId="31" fillId="2" borderId="22" xfId="0" applyNumberFormat="1" applyFont="1" applyFill="1" applyBorder="1" applyAlignment="1">
      <alignment wrapText="1"/>
    </xf>
    <xf numFmtId="2" fontId="31" fillId="2" borderId="23" xfId="0" applyNumberFormat="1" applyFont="1" applyFill="1" applyBorder="1" applyAlignment="1">
      <alignment wrapText="1"/>
    </xf>
    <xf numFmtId="2" fontId="31" fillId="2" borderId="24" xfId="0" applyNumberFormat="1" applyFont="1" applyFill="1" applyBorder="1" applyAlignment="1">
      <alignment wrapText="1"/>
    </xf>
    <xf numFmtId="2" fontId="31" fillId="2" borderId="5" xfId="0" applyNumberFormat="1" applyFont="1" applyFill="1" applyBorder="1" applyAlignment="1">
      <alignment wrapText="1"/>
    </xf>
    <xf numFmtId="2" fontId="33" fillId="3" borderId="27" xfId="0" applyNumberFormat="1" applyFont="1" applyFill="1" applyBorder="1" applyAlignment="1">
      <alignment wrapText="1"/>
    </xf>
    <xf numFmtId="2" fontId="33" fillId="3" borderId="13" xfId="0" applyNumberFormat="1" applyFont="1" applyFill="1" applyBorder="1" applyAlignment="1">
      <alignment wrapText="1"/>
    </xf>
    <xf numFmtId="2" fontId="33" fillId="3" borderId="18" xfId="0" applyNumberFormat="1" applyFont="1" applyFill="1" applyBorder="1" applyAlignment="1">
      <alignment wrapText="1"/>
    </xf>
    <xf numFmtId="2" fontId="31" fillId="2" borderId="28" xfId="0" applyNumberFormat="1" applyFont="1" applyFill="1" applyBorder="1" applyAlignment="1">
      <alignment wrapText="1"/>
    </xf>
    <xf numFmtId="2" fontId="34" fillId="3" borderId="25" xfId="0" applyNumberFormat="1" applyFont="1" applyFill="1" applyBorder="1"/>
    <xf numFmtId="2" fontId="34" fillId="3" borderId="33" xfId="0" applyNumberFormat="1" applyFont="1" applyFill="1" applyBorder="1"/>
    <xf numFmtId="2" fontId="33" fillId="3" borderId="18" xfId="0" applyNumberFormat="1" applyFont="1" applyFill="1" applyBorder="1"/>
    <xf numFmtId="0" fontId="31" fillId="35" borderId="21" xfId="0" applyFont="1" applyFill="1" applyBorder="1" applyAlignment="1">
      <alignment wrapText="1"/>
    </xf>
    <xf numFmtId="0" fontId="33" fillId="36" borderId="25" xfId="0" applyFont="1" applyFill="1" applyBorder="1" applyAlignment="1">
      <alignment wrapText="1"/>
    </xf>
    <xf numFmtId="0" fontId="33" fillId="36" borderId="26" xfId="0" applyFont="1" applyFill="1" applyBorder="1" applyAlignment="1">
      <alignment wrapText="1"/>
    </xf>
    <xf numFmtId="0" fontId="33" fillId="36" borderId="34" xfId="0" applyFont="1" applyFill="1" applyBorder="1" applyAlignment="1">
      <alignment wrapText="1"/>
    </xf>
    <xf numFmtId="0" fontId="33" fillId="36" borderId="10" xfId="0" applyFont="1" applyFill="1" applyBorder="1" applyAlignment="1">
      <alignment wrapText="1"/>
    </xf>
    <xf numFmtId="2" fontId="33" fillId="36" borderId="15" xfId="0" applyNumberFormat="1" applyFont="1" applyFill="1" applyBorder="1" applyAlignment="1">
      <alignment wrapText="1"/>
    </xf>
    <xf numFmtId="0" fontId="33" fillId="36" borderId="15" xfId="0" applyFont="1" applyFill="1" applyBorder="1" applyAlignment="1">
      <alignment wrapText="1"/>
    </xf>
    <xf numFmtId="2" fontId="34" fillId="3" borderId="11" xfId="0" applyNumberFormat="1" applyFont="1" applyFill="1" applyBorder="1"/>
    <xf numFmtId="10" fontId="36" fillId="2" borderId="2" xfId="1" applyNumberFormat="1" applyFont="1" applyFill="1" applyBorder="1"/>
    <xf numFmtId="2" fontId="31" fillId="2" borderId="39" xfId="0" applyNumberFormat="1" applyFont="1" applyFill="1" applyBorder="1"/>
    <xf numFmtId="10" fontId="37" fillId="2" borderId="2" xfId="1" applyNumberFormat="1" applyFont="1" applyFill="1" applyBorder="1" applyAlignment="1">
      <alignment horizontal="right" vertical="center"/>
    </xf>
    <xf numFmtId="10" fontId="37" fillId="2" borderId="3" xfId="1" applyNumberFormat="1" applyFont="1" applyFill="1" applyBorder="1"/>
    <xf numFmtId="2" fontId="37" fillId="2" borderId="2" xfId="0" applyNumberFormat="1" applyFont="1" applyFill="1" applyBorder="1"/>
    <xf numFmtId="2" fontId="34" fillId="3" borderId="14" xfId="0" applyNumberFormat="1" applyFont="1" applyFill="1" applyBorder="1"/>
    <xf numFmtId="2" fontId="35" fillId="2" borderId="14" xfId="0" applyNumberFormat="1" applyFont="1" applyFill="1" applyBorder="1"/>
    <xf numFmtId="2" fontId="35" fillId="2" borderId="52" xfId="0" applyNumberFormat="1" applyFont="1" applyFill="1" applyBorder="1"/>
    <xf numFmtId="2" fontId="35" fillId="2" borderId="27" xfId="0" applyNumberFormat="1" applyFont="1" applyFill="1" applyBorder="1"/>
    <xf numFmtId="10" fontId="37" fillId="2" borderId="52" xfId="1" applyNumberFormat="1" applyFont="1" applyFill="1" applyBorder="1" applyAlignment="1">
      <alignment vertical="center"/>
    </xf>
    <xf numFmtId="10" fontId="37" fillId="2" borderId="27" xfId="1" applyNumberFormat="1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2" fontId="34" fillId="3" borderId="30" xfId="0" applyNumberFormat="1" applyFont="1" applyFill="1" applyBorder="1"/>
    <xf numFmtId="2" fontId="34" fillId="3" borderId="27" xfId="0" applyNumberFormat="1" applyFont="1" applyFill="1" applyBorder="1"/>
    <xf numFmtId="0" fontId="34" fillId="3" borderId="52" xfId="0" applyFont="1" applyFill="1" applyBorder="1" applyAlignment="1">
      <alignment vertical="center"/>
    </xf>
    <xf numFmtId="0" fontId="34" fillId="3" borderId="27" xfId="0" applyFont="1" applyFill="1" applyBorder="1" applyAlignment="1">
      <alignment vertical="center"/>
    </xf>
    <xf numFmtId="2" fontId="35" fillId="2" borderId="30" xfId="0" applyNumberFormat="1" applyFont="1" applyFill="1" applyBorder="1"/>
    <xf numFmtId="2" fontId="34" fillId="3" borderId="57" xfId="0" applyNumberFormat="1" applyFont="1" applyFill="1" applyBorder="1"/>
    <xf numFmtId="10" fontId="37" fillId="3" borderId="52" xfId="1" applyNumberFormat="1" applyFont="1" applyFill="1" applyBorder="1" applyAlignment="1">
      <alignment vertical="center"/>
    </xf>
    <xf numFmtId="10" fontId="37" fillId="3" borderId="27" xfId="1" applyNumberFormat="1" applyFont="1" applyFill="1" applyBorder="1" applyAlignment="1">
      <alignment vertical="center"/>
    </xf>
    <xf numFmtId="0" fontId="37" fillId="3" borderId="2" xfId="0" applyFont="1" applyFill="1" applyBorder="1" applyAlignment="1">
      <alignment vertical="center"/>
    </xf>
    <xf numFmtId="10" fontId="36" fillId="2" borderId="52" xfId="1" applyNumberFormat="1" applyFont="1" applyFill="1" applyBorder="1" applyAlignment="1">
      <alignment vertical="center"/>
    </xf>
    <xf numFmtId="0" fontId="31" fillId="35" borderId="6" xfId="0" applyFont="1" applyFill="1" applyBorder="1" applyAlignment="1">
      <alignment wrapText="1"/>
    </xf>
    <xf numFmtId="0" fontId="33" fillId="3" borderId="15" xfId="0" applyFont="1" applyFill="1" applyBorder="1" applyAlignment="1">
      <alignment wrapText="1"/>
    </xf>
    <xf numFmtId="2" fontId="35" fillId="2" borderId="8" xfId="0" applyNumberFormat="1" applyFont="1" applyFill="1" applyBorder="1"/>
    <xf numFmtId="2" fontId="35" fillId="2" borderId="11" xfId="0" applyNumberFormat="1" applyFont="1" applyFill="1" applyBorder="1"/>
    <xf numFmtId="2" fontId="33" fillId="3" borderId="34" xfId="0" applyNumberFormat="1" applyFont="1" applyFill="1" applyBorder="1"/>
    <xf numFmtId="0" fontId="37" fillId="3" borderId="52" xfId="0" applyFont="1" applyFill="1" applyBorder="1" applyAlignment="1">
      <alignment vertical="center"/>
    </xf>
    <xf numFmtId="0" fontId="37" fillId="3" borderId="27" xfId="0" applyFont="1" applyFill="1" applyBorder="1" applyAlignment="1">
      <alignment vertical="center"/>
    </xf>
    <xf numFmtId="2" fontId="38" fillId="0" borderId="8" xfId="0" applyNumberFormat="1" applyFont="1" applyBorder="1"/>
    <xf numFmtId="10" fontId="32" fillId="0" borderId="8" xfId="1" applyNumberFormat="1" applyFont="1" applyBorder="1"/>
    <xf numFmtId="10" fontId="32" fillId="0" borderId="30" xfId="1" applyNumberFormat="1" applyFont="1" applyBorder="1"/>
    <xf numFmtId="2" fontId="32" fillId="0" borderId="2" xfId="0" applyNumberFormat="1" applyFont="1" applyBorder="1"/>
    <xf numFmtId="2" fontId="33" fillId="3" borderId="8" xfId="0" applyNumberFormat="1" applyFont="1" applyFill="1" applyBorder="1"/>
    <xf numFmtId="10" fontId="34" fillId="3" borderId="11" xfId="1" applyNumberFormat="1" applyFont="1" applyFill="1" applyBorder="1"/>
    <xf numFmtId="10" fontId="34" fillId="3" borderId="32" xfId="1" applyNumberFormat="1" applyFont="1" applyFill="1" applyBorder="1"/>
    <xf numFmtId="2" fontId="34" fillId="3" borderId="2" xfId="0" applyNumberFormat="1" applyFont="1" applyFill="1" applyBorder="1"/>
    <xf numFmtId="164" fontId="38" fillId="0" borderId="6" xfId="1" applyNumberFormat="1" applyFont="1" applyBorder="1"/>
    <xf numFmtId="10" fontId="32" fillId="0" borderId="6" xfId="1" applyNumberFormat="1" applyFont="1" applyBorder="1"/>
    <xf numFmtId="10" fontId="32" fillId="0" borderId="33" xfId="1" applyNumberFormat="1" applyFont="1" applyBorder="1"/>
    <xf numFmtId="2" fontId="33" fillId="0" borderId="0" xfId="0" applyNumberFormat="1" applyFont="1"/>
    <xf numFmtId="10" fontId="32" fillId="0" borderId="0" xfId="1" applyNumberFormat="1" applyFont="1"/>
    <xf numFmtId="10" fontId="32" fillId="2" borderId="7" xfId="1" applyNumberFormat="1" applyFont="1" applyFill="1" applyBorder="1"/>
    <xf numFmtId="2" fontId="31" fillId="35" borderId="21" xfId="0" applyNumberFormat="1" applyFont="1" applyFill="1" applyBorder="1" applyAlignment="1">
      <alignment wrapText="1"/>
    </xf>
    <xf numFmtId="0" fontId="31" fillId="35" borderId="22" xfId="0" applyFont="1" applyFill="1" applyBorder="1" applyAlignment="1">
      <alignment wrapText="1"/>
    </xf>
    <xf numFmtId="2" fontId="33" fillId="36" borderId="67" xfId="0" applyNumberFormat="1" applyFont="1" applyFill="1" applyBorder="1" applyAlignment="1">
      <alignment wrapText="1"/>
    </xf>
    <xf numFmtId="2" fontId="33" fillId="36" borderId="59" xfId="0" applyNumberFormat="1" applyFont="1" applyFill="1" applyBorder="1" applyAlignment="1">
      <alignment wrapText="1"/>
    </xf>
    <xf numFmtId="2" fontId="33" fillId="36" borderId="21" xfId="0" applyNumberFormat="1" applyFont="1" applyFill="1" applyBorder="1" applyAlignment="1">
      <alignment wrapText="1"/>
    </xf>
    <xf numFmtId="0" fontId="33" fillId="36" borderId="66" xfId="0" applyFont="1" applyFill="1" applyBorder="1" applyAlignment="1">
      <alignment wrapText="1"/>
    </xf>
    <xf numFmtId="0" fontId="34" fillId="0" borderId="42" xfId="0" applyFont="1" applyBorder="1" applyAlignment="1">
      <alignment vertical="center"/>
    </xf>
    <xf numFmtId="0" fontId="34" fillId="3" borderId="14" xfId="0" applyFont="1" applyFill="1" applyBorder="1" applyAlignment="1">
      <alignment vertical="center"/>
    </xf>
    <xf numFmtId="0" fontId="34" fillId="3" borderId="34" xfId="0" applyFont="1" applyFill="1" applyBorder="1" applyAlignment="1">
      <alignment vertical="center"/>
    </xf>
    <xf numFmtId="0" fontId="34" fillId="3" borderId="25" xfId="0" applyFont="1" applyFill="1" applyBorder="1" applyAlignment="1">
      <alignment vertical="center"/>
    </xf>
    <xf numFmtId="2" fontId="35" fillId="2" borderId="28" xfId="0" applyNumberFormat="1" applyFont="1" applyFill="1" applyBorder="1"/>
    <xf numFmtId="2" fontId="35" fillId="2" borderId="38" xfId="0" applyNumberFormat="1" applyFont="1" applyFill="1" applyBorder="1"/>
    <xf numFmtId="10" fontId="37" fillId="2" borderId="38" xfId="0" applyNumberFormat="1" applyFont="1" applyFill="1" applyBorder="1" applyAlignment="1">
      <alignment vertical="center"/>
    </xf>
    <xf numFmtId="2" fontId="37" fillId="2" borderId="28" xfId="0" applyNumberFormat="1" applyFont="1" applyFill="1" applyBorder="1" applyAlignment="1">
      <alignment vertical="center"/>
    </xf>
    <xf numFmtId="2" fontId="35" fillId="2" borderId="34" xfId="0" applyNumberFormat="1" applyFont="1" applyFill="1" applyBorder="1"/>
    <xf numFmtId="10" fontId="37" fillId="2" borderId="14" xfId="1" applyNumberFormat="1" applyFont="1" applyFill="1" applyBorder="1" applyAlignment="1">
      <alignment horizontal="right" vertical="center"/>
    </xf>
    <xf numFmtId="10" fontId="36" fillId="2" borderId="34" xfId="0" applyNumberFormat="1" applyFont="1" applyFill="1" applyBorder="1" applyAlignment="1">
      <alignment vertical="center"/>
    </xf>
    <xf numFmtId="2" fontId="37" fillId="2" borderId="2" xfId="0" applyNumberFormat="1" applyFont="1" applyFill="1" applyBorder="1" applyAlignment="1">
      <alignment vertical="center"/>
    </xf>
    <xf numFmtId="2" fontId="38" fillId="0" borderId="6" xfId="0" applyNumberFormat="1" applyFont="1" applyBorder="1"/>
    <xf numFmtId="2" fontId="37" fillId="0" borderId="2" xfId="0" applyNumberFormat="1" applyFont="1" applyBorder="1"/>
    <xf numFmtId="10" fontId="39" fillId="3" borderId="11" xfId="1" applyNumberFormat="1" applyFont="1" applyFill="1" applyBorder="1"/>
    <xf numFmtId="10" fontId="39" fillId="3" borderId="32" xfId="1" applyNumberFormat="1" applyFont="1" applyFill="1" applyBorder="1"/>
    <xf numFmtId="2" fontId="39" fillId="3" borderId="2" xfId="0" applyNumberFormat="1" applyFont="1" applyFill="1" applyBorder="1"/>
    <xf numFmtId="10" fontId="38" fillId="0" borderId="6" xfId="0" applyNumberFormat="1" applyFont="1" applyBorder="1"/>
    <xf numFmtId="10" fontId="38" fillId="0" borderId="6" xfId="1" applyNumberFormat="1" applyFont="1" applyBorder="1"/>
    <xf numFmtId="2" fontId="34" fillId="3" borderId="40" xfId="0" applyNumberFormat="1" applyFont="1" applyFill="1" applyBorder="1"/>
    <xf numFmtId="2" fontId="31" fillId="3" borderId="6" xfId="0" applyNumberFormat="1" applyFont="1" applyFill="1" applyBorder="1"/>
    <xf numFmtId="0" fontId="34" fillId="2" borderId="13" xfId="0" applyFont="1" applyFill="1" applyBorder="1" applyAlignment="1">
      <alignment vertical="center"/>
    </xf>
    <xf numFmtId="0" fontId="34" fillId="2" borderId="10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2" fontId="31" fillId="35" borderId="20" xfId="0" applyNumberFormat="1" applyFont="1" applyFill="1" applyBorder="1" applyAlignment="1">
      <alignment wrapText="1"/>
    </xf>
    <xf numFmtId="2" fontId="31" fillId="35" borderId="22" xfId="0" applyNumberFormat="1" applyFont="1" applyFill="1" applyBorder="1" applyAlignment="1">
      <alignment wrapText="1"/>
    </xf>
    <xf numFmtId="2" fontId="33" fillId="35" borderId="65" xfId="0" applyNumberFormat="1" applyFont="1" applyFill="1" applyBorder="1" applyAlignment="1">
      <alignment wrapText="1"/>
    </xf>
    <xf numFmtId="2" fontId="33" fillId="35" borderId="21" xfId="0" applyNumberFormat="1" applyFont="1" applyFill="1" applyBorder="1" applyAlignment="1">
      <alignment wrapText="1"/>
    </xf>
    <xf numFmtId="2" fontId="32" fillId="0" borderId="6" xfId="0" applyNumberFormat="1" applyFont="1" applyBorder="1"/>
    <xf numFmtId="2" fontId="34" fillId="3" borderId="28" xfId="0" applyNumberFormat="1" applyFont="1" applyFill="1" applyBorder="1"/>
    <xf numFmtId="10" fontId="39" fillId="3" borderId="28" xfId="1" applyNumberFormat="1" applyFont="1" applyFill="1" applyBorder="1"/>
    <xf numFmtId="10" fontId="39" fillId="3" borderId="38" xfId="1" applyNumberFormat="1" applyFont="1" applyFill="1" applyBorder="1"/>
    <xf numFmtId="0" fontId="39" fillId="3" borderId="2" xfId="0" applyFont="1" applyFill="1" applyBorder="1"/>
    <xf numFmtId="164" fontId="32" fillId="0" borderId="2" xfId="1" applyNumberFormat="1" applyFont="1" applyBorder="1"/>
    <xf numFmtId="10" fontId="32" fillId="0" borderId="2" xfId="1" applyNumberFormat="1" applyFont="1" applyBorder="1"/>
    <xf numFmtId="0" fontId="32" fillId="0" borderId="2" xfId="0" applyFont="1" applyBorder="1"/>
    <xf numFmtId="10" fontId="32" fillId="0" borderId="3" xfId="1" applyNumberFormat="1" applyFont="1" applyBorder="1"/>
    <xf numFmtId="164" fontId="34" fillId="3" borderId="2" xfId="1" applyNumberFormat="1" applyFont="1" applyFill="1" applyBorder="1"/>
    <xf numFmtId="164" fontId="34" fillId="3" borderId="19" xfId="1" applyNumberFormat="1" applyFont="1" applyFill="1" applyBorder="1"/>
    <xf numFmtId="10" fontId="39" fillId="3" borderId="3" xfId="1" applyNumberFormat="1" applyFont="1" applyFill="1" applyBorder="1"/>
    <xf numFmtId="2" fontId="31" fillId="0" borderId="39" xfId="0" applyNumberFormat="1" applyFont="1" applyBorder="1"/>
    <xf numFmtId="2" fontId="31" fillId="0" borderId="41" xfId="0" applyNumberFormat="1" applyFont="1" applyBorder="1"/>
    <xf numFmtId="10" fontId="37" fillId="0" borderId="41" xfId="0" applyNumberFormat="1" applyFont="1" applyBorder="1"/>
    <xf numFmtId="10" fontId="37" fillId="0" borderId="39" xfId="0" applyNumberFormat="1" applyFont="1" applyBorder="1"/>
    <xf numFmtId="10" fontId="37" fillId="3" borderId="11" xfId="0" applyNumberFormat="1" applyFont="1" applyFill="1" applyBorder="1"/>
    <xf numFmtId="10" fontId="37" fillId="3" borderId="18" xfId="0" applyNumberFormat="1" applyFont="1" applyFill="1" applyBorder="1"/>
    <xf numFmtId="2" fontId="37" fillId="3" borderId="2" xfId="0" applyNumberFormat="1" applyFont="1" applyFill="1" applyBorder="1"/>
    <xf numFmtId="2" fontId="31" fillId="0" borderId="11" xfId="0" applyNumberFormat="1" applyFont="1" applyBorder="1"/>
    <xf numFmtId="2" fontId="31" fillId="0" borderId="6" xfId="0" applyNumberFormat="1" applyFont="1" applyBorder="1"/>
    <xf numFmtId="10" fontId="37" fillId="0" borderId="6" xfId="0" applyNumberFormat="1" applyFont="1" applyBorder="1"/>
    <xf numFmtId="2" fontId="33" fillId="3" borderId="42" xfId="0" applyNumberFormat="1" applyFont="1" applyFill="1" applyBorder="1"/>
    <xf numFmtId="2" fontId="31" fillId="0" borderId="18" xfId="0" applyNumberFormat="1" applyFont="1" applyBorder="1"/>
    <xf numFmtId="10" fontId="37" fillId="0" borderId="18" xfId="0" applyNumberFormat="1" applyFont="1" applyBorder="1"/>
    <xf numFmtId="2" fontId="37" fillId="0" borderId="41" xfId="0" applyNumberFormat="1" applyFont="1" applyBorder="1"/>
    <xf numFmtId="10" fontId="37" fillId="3" borderId="6" xfId="0" applyNumberFormat="1" applyFont="1" applyFill="1" applyBorder="1"/>
    <xf numFmtId="2" fontId="37" fillId="3" borderId="25" xfId="0" applyNumberFormat="1" applyFont="1" applyFill="1" applyBorder="1"/>
    <xf numFmtId="10" fontId="37" fillId="0" borderId="11" xfId="0" applyNumberFormat="1" applyFont="1" applyBorder="1"/>
    <xf numFmtId="2" fontId="37" fillId="0" borderId="11" xfId="0" applyNumberFormat="1" applyFont="1" applyBorder="1"/>
    <xf numFmtId="2" fontId="33" fillId="3" borderId="54" xfId="0" applyNumberFormat="1" applyFont="1" applyFill="1" applyBorder="1"/>
    <xf numFmtId="2" fontId="37" fillId="3" borderId="40" xfId="0" applyNumberFormat="1" applyFont="1" applyFill="1" applyBorder="1"/>
    <xf numFmtId="2" fontId="33" fillId="0" borderId="6" xfId="0" applyNumberFormat="1" applyFont="1" applyBorder="1"/>
    <xf numFmtId="2" fontId="37" fillId="0" borderId="39" xfId="0" applyNumberFormat="1" applyFont="1" applyBorder="1"/>
    <xf numFmtId="2" fontId="31" fillId="0" borderId="28" xfId="0" applyNumberFormat="1" applyFont="1" applyBorder="1"/>
    <xf numFmtId="10" fontId="37" fillId="0" borderId="28" xfId="0" applyNumberFormat="1" applyFont="1" applyBorder="1"/>
    <xf numFmtId="2" fontId="37" fillId="0" borderId="28" xfId="0" applyNumberFormat="1" applyFont="1" applyBorder="1"/>
    <xf numFmtId="2" fontId="33" fillId="3" borderId="53" xfId="0" applyNumberFormat="1" applyFont="1" applyFill="1" applyBorder="1"/>
    <xf numFmtId="10" fontId="37" fillId="3" borderId="41" xfId="0" applyNumberFormat="1" applyFont="1" applyFill="1" applyBorder="1"/>
    <xf numFmtId="2" fontId="37" fillId="3" borderId="41" xfId="0" applyNumberFormat="1" applyFont="1" applyFill="1" applyBorder="1"/>
    <xf numFmtId="2" fontId="33" fillId="2" borderId="18" xfId="0" applyNumberFormat="1" applyFont="1" applyFill="1" applyBorder="1"/>
    <xf numFmtId="2" fontId="33" fillId="2" borderId="52" xfId="0" applyNumberFormat="1" applyFont="1" applyFill="1" applyBorder="1"/>
    <xf numFmtId="10" fontId="37" fillId="2" borderId="8" xfId="0" applyNumberFormat="1" applyFont="1" applyFill="1" applyBorder="1"/>
    <xf numFmtId="2" fontId="37" fillId="2" borderId="8" xfId="0" applyNumberFormat="1" applyFont="1" applyFill="1" applyBorder="1"/>
    <xf numFmtId="2" fontId="33" fillId="3" borderId="25" xfId="0" applyNumberFormat="1" applyFont="1" applyFill="1" applyBorder="1"/>
    <xf numFmtId="2" fontId="33" fillId="3" borderId="52" xfId="0" applyNumberFormat="1" applyFont="1" applyFill="1" applyBorder="1"/>
    <xf numFmtId="10" fontId="37" fillId="3" borderId="8" xfId="0" applyNumberFormat="1" applyFont="1" applyFill="1" applyBorder="1"/>
    <xf numFmtId="2" fontId="37" fillId="3" borderId="8" xfId="0" applyNumberFormat="1" applyFont="1" applyFill="1" applyBorder="1"/>
    <xf numFmtId="2" fontId="37" fillId="0" borderId="6" xfId="0" applyNumberFormat="1" applyFont="1" applyBorder="1"/>
    <xf numFmtId="39" fontId="33" fillId="3" borderId="26" xfId="0" applyNumberFormat="1" applyFont="1" applyFill="1" applyBorder="1"/>
    <xf numFmtId="2" fontId="37" fillId="3" borderId="6" xfId="0" applyNumberFormat="1" applyFont="1" applyFill="1" applyBorder="1"/>
    <xf numFmtId="2" fontId="33" fillId="2" borderId="26" xfId="0" applyNumberFormat="1" applyFont="1" applyFill="1" applyBorder="1"/>
    <xf numFmtId="0" fontId="31" fillId="35" borderId="20" xfId="0" applyFont="1" applyFill="1" applyBorder="1" applyAlignment="1">
      <alignment wrapText="1"/>
    </xf>
    <xf numFmtId="0" fontId="33" fillId="36" borderId="68" xfId="0" applyFont="1" applyFill="1" applyBorder="1" applyAlignment="1">
      <alignment wrapText="1"/>
    </xf>
    <xf numFmtId="2" fontId="31" fillId="0" borderId="32" xfId="0" applyNumberFormat="1" applyFont="1" applyBorder="1"/>
    <xf numFmtId="2" fontId="31" fillId="0" borderId="13" xfId="0" applyNumberFormat="1" applyFont="1" applyBorder="1"/>
    <xf numFmtId="2" fontId="37" fillId="0" borderId="25" xfId="0" applyNumberFormat="1" applyFont="1" applyBorder="1"/>
    <xf numFmtId="2" fontId="37" fillId="3" borderId="11" xfId="0" applyNumberFormat="1" applyFont="1" applyFill="1" applyBorder="1"/>
    <xf numFmtId="0" fontId="31" fillId="35" borderId="6" xfId="0" applyFont="1" applyFill="1" applyBorder="1" applyAlignment="1">
      <alignment horizontal="right" wrapText="1"/>
    </xf>
    <xf numFmtId="2" fontId="31" fillId="35" borderId="34" xfId="0" applyNumberFormat="1" applyFont="1" applyFill="1" applyBorder="1" applyAlignment="1">
      <alignment horizontal="right" wrapText="1"/>
    </xf>
    <xf numFmtId="2" fontId="33" fillId="3" borderId="25" xfId="0" applyNumberFormat="1" applyFont="1" applyFill="1" applyBorder="1" applyAlignment="1">
      <alignment horizontal="right" wrapText="1"/>
    </xf>
    <xf numFmtId="2" fontId="33" fillId="3" borderId="15" xfId="0" applyNumberFormat="1" applyFont="1" applyFill="1" applyBorder="1" applyAlignment="1">
      <alignment horizontal="right" wrapText="1"/>
    </xf>
    <xf numFmtId="0" fontId="33" fillId="3" borderId="26" xfId="0" applyFont="1" applyFill="1" applyBorder="1" applyAlignment="1">
      <alignment horizontal="right" wrapText="1"/>
    </xf>
    <xf numFmtId="2" fontId="31" fillId="0" borderId="8" xfId="0" applyNumberFormat="1" applyFont="1" applyBorder="1"/>
    <xf numFmtId="2" fontId="33" fillId="3" borderId="35" xfId="0" applyNumberFormat="1" applyFont="1" applyFill="1" applyBorder="1"/>
    <xf numFmtId="2" fontId="37" fillId="3" borderId="18" xfId="0" applyNumberFormat="1" applyFont="1" applyFill="1" applyBorder="1"/>
    <xf numFmtId="2" fontId="37" fillId="0" borderId="18" xfId="0" applyNumberFormat="1" applyFont="1" applyBorder="1"/>
    <xf numFmtId="2" fontId="31" fillId="3" borderId="26" xfId="0" applyNumberFormat="1" applyFont="1" applyFill="1" applyBorder="1"/>
    <xf numFmtId="2" fontId="31" fillId="3" borderId="13" xfId="0" applyNumberFormat="1" applyFont="1" applyFill="1" applyBorder="1"/>
    <xf numFmtId="2" fontId="31" fillId="0" borderId="33" xfId="0" applyNumberFormat="1" applyFont="1" applyBorder="1"/>
    <xf numFmtId="2" fontId="31" fillId="0" borderId="34" xfId="0" applyNumberFormat="1" applyFont="1" applyBorder="1"/>
    <xf numFmtId="2" fontId="31" fillId="0" borderId="14" xfId="0" applyNumberFormat="1" applyFont="1" applyBorder="1"/>
    <xf numFmtId="10" fontId="40" fillId="3" borderId="6" xfId="0" applyNumberFormat="1" applyFont="1" applyFill="1" applyBorder="1"/>
    <xf numFmtId="2" fontId="40" fillId="3" borderId="25" xfId="0" applyNumberFormat="1" applyFont="1" applyFill="1" applyBorder="1"/>
    <xf numFmtId="2" fontId="31" fillId="0" borderId="42" xfId="0" applyNumberFormat="1" applyFont="1" applyBorder="1"/>
    <xf numFmtId="2" fontId="35" fillId="0" borderId="6" xfId="0" applyNumberFormat="1" applyFont="1" applyBorder="1"/>
    <xf numFmtId="2" fontId="35" fillId="0" borderId="14" xfId="0" applyNumberFormat="1" applyFont="1" applyBorder="1"/>
    <xf numFmtId="2" fontId="35" fillId="0" borderId="0" xfId="0" applyNumberFormat="1" applyFont="1"/>
    <xf numFmtId="2" fontId="31" fillId="0" borderId="0" xfId="0" applyNumberFormat="1" applyFont="1"/>
    <xf numFmtId="10" fontId="37" fillId="0" borderId="8" xfId="0" applyNumberFormat="1" applyFont="1" applyBorder="1"/>
    <xf numFmtId="2" fontId="37" fillId="0" borderId="8" xfId="0" applyNumberFormat="1" applyFont="1" applyBorder="1"/>
    <xf numFmtId="2" fontId="40" fillId="3" borderId="6" xfId="0" applyNumberFormat="1" applyFont="1" applyFill="1" applyBorder="1"/>
    <xf numFmtId="2" fontId="38" fillId="0" borderId="28" xfId="0" applyNumberFormat="1" applyFont="1" applyBorder="1"/>
    <xf numFmtId="2" fontId="41" fillId="3" borderId="2" xfId="0" applyNumberFormat="1" applyFont="1" applyFill="1" applyBorder="1"/>
    <xf numFmtId="10" fontId="33" fillId="0" borderId="2" xfId="0" applyNumberFormat="1" applyFont="1" applyBorder="1"/>
    <xf numFmtId="2" fontId="33" fillId="0" borderId="2" xfId="0" applyNumberFormat="1" applyFont="1" applyBorder="1"/>
    <xf numFmtId="10" fontId="38" fillId="0" borderId="2" xfId="0" applyNumberFormat="1" applyFont="1" applyBorder="1"/>
    <xf numFmtId="0" fontId="33" fillId="0" borderId="2" xfId="0" applyFont="1" applyBorder="1"/>
    <xf numFmtId="10" fontId="33" fillId="3" borderId="8" xfId="0" applyNumberFormat="1" applyFont="1" applyFill="1" applyBorder="1"/>
    <xf numFmtId="10" fontId="33" fillId="3" borderId="18" xfId="0" applyNumberFormat="1" applyFont="1" applyFill="1" applyBorder="1"/>
    <xf numFmtId="0" fontId="38" fillId="0" borderId="28" xfId="0" applyFont="1" applyBorder="1"/>
    <xf numFmtId="0" fontId="38" fillId="0" borderId="7" xfId="0" applyFont="1" applyBorder="1"/>
    <xf numFmtId="10" fontId="37" fillId="0" borderId="7" xfId="0" applyNumberFormat="1" applyFont="1" applyBorder="1"/>
    <xf numFmtId="0" fontId="38" fillId="3" borderId="2" xfId="0" applyFont="1" applyFill="1" applyBorder="1"/>
    <xf numFmtId="2" fontId="38" fillId="3" borderId="2" xfId="0" applyNumberFormat="1" applyFont="1" applyFill="1" applyBorder="1"/>
    <xf numFmtId="10" fontId="38" fillId="0" borderId="2" xfId="0" applyNumberFormat="1" applyFont="1" applyBorder="1" applyAlignment="1">
      <alignment horizontal="right"/>
    </xf>
    <xf numFmtId="10" fontId="37" fillId="0" borderId="2" xfId="0" applyNumberFormat="1" applyFont="1" applyBorder="1"/>
    <xf numFmtId="2" fontId="33" fillId="3" borderId="2" xfId="0" applyNumberFormat="1" applyFont="1" applyFill="1" applyBorder="1"/>
    <xf numFmtId="10" fontId="33" fillId="3" borderId="2" xfId="1" applyNumberFormat="1" applyFont="1" applyFill="1" applyBorder="1"/>
    <xf numFmtId="10" fontId="33" fillId="3" borderId="2" xfId="0" applyNumberFormat="1" applyFont="1" applyFill="1" applyBorder="1"/>
    <xf numFmtId="0" fontId="42" fillId="0" borderId="2" xfId="0" applyFont="1" applyBorder="1"/>
    <xf numFmtId="0" fontId="42" fillId="0" borderId="39" xfId="0" applyFont="1" applyBorder="1"/>
    <xf numFmtId="10" fontId="37" fillId="0" borderId="41" xfId="1" applyNumberFormat="1" applyFont="1" applyBorder="1"/>
    <xf numFmtId="0" fontId="37" fillId="0" borderId="2" xfId="0" applyFont="1" applyBorder="1"/>
    <xf numFmtId="0" fontId="33" fillId="3" borderId="8" xfId="0" applyFont="1" applyFill="1" applyBorder="1"/>
    <xf numFmtId="0" fontId="33" fillId="3" borderId="11" xfId="0" applyFont="1" applyFill="1" applyBorder="1"/>
    <xf numFmtId="0" fontId="33" fillId="3" borderId="2" xfId="0" applyFont="1" applyFill="1" applyBorder="1"/>
    <xf numFmtId="0" fontId="31" fillId="35" borderId="18" xfId="0" applyFont="1" applyFill="1" applyBorder="1" applyAlignment="1">
      <alignment wrapText="1"/>
    </xf>
    <xf numFmtId="0" fontId="33" fillId="36" borderId="6" xfId="0" applyFont="1" applyFill="1" applyBorder="1" applyAlignment="1">
      <alignment wrapText="1"/>
    </xf>
    <xf numFmtId="10" fontId="37" fillId="3" borderId="14" xfId="0" applyNumberFormat="1" applyFont="1" applyFill="1" applyBorder="1"/>
    <xf numFmtId="2" fontId="33" fillId="36" borderId="6" xfId="0" applyNumberFormat="1" applyFont="1" applyFill="1" applyBorder="1" applyAlignment="1">
      <alignment wrapText="1"/>
    </xf>
    <xf numFmtId="2" fontId="34" fillId="3" borderId="35" xfId="0" applyNumberFormat="1" applyFont="1" applyFill="1" applyBorder="1"/>
    <xf numFmtId="10" fontId="37" fillId="2" borderId="18" xfId="0" applyNumberFormat="1" applyFont="1" applyFill="1" applyBorder="1"/>
    <xf numFmtId="2" fontId="34" fillId="3" borderId="8" xfId="0" applyNumberFormat="1" applyFont="1" applyFill="1" applyBorder="1"/>
    <xf numFmtId="0" fontId="31" fillId="35" borderId="23" xfId="0" applyFont="1" applyFill="1" applyBorder="1" applyAlignment="1">
      <alignment wrapText="1"/>
    </xf>
    <xf numFmtId="0" fontId="31" fillId="35" borderId="66" xfId="0" applyFont="1" applyFill="1" applyBorder="1" applyAlignment="1">
      <alignment wrapText="1"/>
    </xf>
    <xf numFmtId="0" fontId="33" fillId="36" borderId="20" xfId="0" applyFont="1" applyFill="1" applyBorder="1" applyAlignment="1">
      <alignment wrapText="1"/>
    </xf>
    <xf numFmtId="0" fontId="33" fillId="36" borderId="21" xfId="0" applyFont="1" applyFill="1" applyBorder="1" applyAlignment="1">
      <alignment wrapText="1"/>
    </xf>
    <xf numFmtId="0" fontId="33" fillId="36" borderId="22" xfId="0" applyFont="1" applyFill="1" applyBorder="1" applyAlignment="1">
      <alignment wrapText="1"/>
    </xf>
    <xf numFmtId="2" fontId="33" fillId="36" borderId="6" xfId="0" applyNumberFormat="1" applyFont="1" applyFill="1" applyBorder="1"/>
    <xf numFmtId="39" fontId="33" fillId="3" borderId="26" xfId="0" applyNumberFormat="1" applyFont="1" applyFill="1" applyBorder="1" applyAlignment="1">
      <alignment wrapText="1"/>
    </xf>
    <xf numFmtId="0" fontId="33" fillId="35" borderId="13" xfId="0" applyFont="1" applyFill="1" applyBorder="1" applyAlignment="1">
      <alignment wrapText="1"/>
    </xf>
    <xf numFmtId="0" fontId="33" fillId="35" borderId="6" xfId="0" applyFont="1" applyFill="1" applyBorder="1" applyAlignment="1">
      <alignment wrapText="1"/>
    </xf>
    <xf numFmtId="0" fontId="33" fillId="35" borderId="25" xfId="0" applyFont="1" applyFill="1" applyBorder="1" applyAlignment="1">
      <alignment wrapText="1"/>
    </xf>
    <xf numFmtId="0" fontId="33" fillId="36" borderId="8" xfId="0" applyFont="1" applyFill="1" applyBorder="1" applyAlignment="1">
      <alignment wrapText="1"/>
    </xf>
    <xf numFmtId="2" fontId="33" fillId="35" borderId="11" xfId="0" applyNumberFormat="1" applyFont="1" applyFill="1" applyBorder="1" applyAlignment="1">
      <alignment wrapText="1"/>
    </xf>
    <xf numFmtId="2" fontId="33" fillId="36" borderId="13" xfId="0" applyNumberFormat="1" applyFont="1" applyFill="1" applyBorder="1" applyAlignment="1">
      <alignment wrapText="1"/>
    </xf>
    <xf numFmtId="2" fontId="33" fillId="36" borderId="25" xfId="0" applyNumberFormat="1" applyFont="1" applyFill="1" applyBorder="1" applyAlignment="1">
      <alignment wrapText="1"/>
    </xf>
    <xf numFmtId="2" fontId="33" fillId="35" borderId="58" xfId="0" applyNumberFormat="1" applyFont="1" applyFill="1" applyBorder="1" applyAlignment="1">
      <alignment wrapText="1"/>
    </xf>
    <xf numFmtId="2" fontId="33" fillId="36" borderId="33" xfId="0" applyNumberFormat="1" applyFont="1" applyFill="1" applyBorder="1" applyAlignment="1">
      <alignment wrapText="1"/>
    </xf>
    <xf numFmtId="2" fontId="33" fillId="36" borderId="26" xfId="0" applyNumberFormat="1" applyFont="1" applyFill="1" applyBorder="1" applyAlignment="1">
      <alignment wrapText="1"/>
    </xf>
    <xf numFmtId="0" fontId="31" fillId="35" borderId="20" xfId="0" applyFont="1" applyFill="1" applyBorder="1" applyAlignment="1">
      <alignment horizontal="right" wrapText="1"/>
    </xf>
    <xf numFmtId="2" fontId="31" fillId="35" borderId="21" xfId="0" applyNumberFormat="1" applyFont="1" applyFill="1" applyBorder="1" applyAlignment="1">
      <alignment horizontal="right" wrapText="1"/>
    </xf>
    <xf numFmtId="0" fontId="31" fillId="35" borderId="21" xfId="0" applyFont="1" applyFill="1" applyBorder="1" applyAlignment="1">
      <alignment horizontal="right" wrapText="1"/>
    </xf>
    <xf numFmtId="0" fontId="31" fillId="35" borderId="22" xfId="0" applyFont="1" applyFill="1" applyBorder="1" applyAlignment="1">
      <alignment horizontal="right" wrapText="1"/>
    </xf>
    <xf numFmtId="2" fontId="33" fillId="3" borderId="60" xfId="0" applyNumberFormat="1" applyFont="1" applyFill="1" applyBorder="1" applyAlignment="1">
      <alignment horizontal="right" wrapText="1"/>
    </xf>
    <xf numFmtId="2" fontId="33" fillId="3" borderId="26" xfId="0" applyNumberFormat="1" applyFont="1" applyFill="1" applyBorder="1" applyAlignment="1">
      <alignment horizontal="right" wrapText="1"/>
    </xf>
    <xf numFmtId="2" fontId="33" fillId="3" borderId="10" xfId="0" applyNumberFormat="1" applyFont="1" applyFill="1" applyBorder="1" applyAlignment="1">
      <alignment horizontal="right" wrapText="1"/>
    </xf>
    <xf numFmtId="2" fontId="31" fillId="2" borderId="36" xfId="0" applyNumberFormat="1" applyFont="1" applyFill="1" applyBorder="1"/>
    <xf numFmtId="10" fontId="37" fillId="2" borderId="6" xfId="0" applyNumberFormat="1" applyFont="1" applyFill="1" applyBorder="1"/>
    <xf numFmtId="10" fontId="37" fillId="2" borderId="25" xfId="0" applyNumberFormat="1" applyFont="1" applyFill="1" applyBorder="1"/>
    <xf numFmtId="2" fontId="37" fillId="2" borderId="16" xfId="0" applyNumberFormat="1" applyFont="1" applyFill="1" applyBorder="1"/>
    <xf numFmtId="10" fontId="37" fillId="2" borderId="11" xfId="0" applyNumberFormat="1" applyFont="1" applyFill="1" applyBorder="1"/>
    <xf numFmtId="2" fontId="31" fillId="35" borderId="23" xfId="0" applyNumberFormat="1" applyFont="1" applyFill="1" applyBorder="1" applyAlignment="1">
      <alignment wrapText="1"/>
    </xf>
    <xf numFmtId="2" fontId="31" fillId="35" borderId="66" xfId="0" applyNumberFormat="1" applyFont="1" applyFill="1" applyBorder="1" applyAlignment="1">
      <alignment wrapText="1"/>
    </xf>
    <xf numFmtId="2" fontId="33" fillId="36" borderId="69" xfId="0" applyNumberFormat="1" applyFont="1" applyFill="1" applyBorder="1" applyAlignment="1">
      <alignment wrapText="1"/>
    </xf>
    <xf numFmtId="2" fontId="33" fillId="36" borderId="70" xfId="0" applyNumberFormat="1" applyFont="1" applyFill="1" applyBorder="1" applyAlignment="1">
      <alignment wrapText="1"/>
    </xf>
    <xf numFmtId="2" fontId="33" fillId="36" borderId="71" xfId="0" applyNumberFormat="1" applyFont="1" applyFill="1" applyBorder="1" applyAlignment="1">
      <alignment wrapText="1"/>
    </xf>
    <xf numFmtId="2" fontId="31" fillId="35" borderId="69" xfId="0" applyNumberFormat="1" applyFont="1" applyFill="1" applyBorder="1" applyAlignment="1">
      <alignment wrapText="1"/>
    </xf>
    <xf numFmtId="2" fontId="31" fillId="35" borderId="70" xfId="0" applyNumberFormat="1" applyFont="1" applyFill="1" applyBorder="1" applyAlignment="1">
      <alignment wrapText="1"/>
    </xf>
    <xf numFmtId="2" fontId="31" fillId="35" borderId="71" xfId="0" applyNumberFormat="1" applyFont="1" applyFill="1" applyBorder="1" applyAlignment="1">
      <alignment wrapText="1"/>
    </xf>
    <xf numFmtId="2" fontId="33" fillId="36" borderId="22" xfId="0" applyNumberFormat="1" applyFont="1" applyFill="1" applyBorder="1" applyAlignment="1">
      <alignment wrapText="1"/>
    </xf>
    <xf numFmtId="10" fontId="37" fillId="2" borderId="28" xfId="0" applyNumberFormat="1" applyFont="1" applyFill="1" applyBorder="1"/>
    <xf numFmtId="2" fontId="33" fillId="36" borderId="23" xfId="0" applyNumberFormat="1" applyFont="1" applyFill="1" applyBorder="1" applyAlignment="1">
      <alignment wrapText="1"/>
    </xf>
    <xf numFmtId="2" fontId="33" fillId="36" borderId="66" xfId="0" applyNumberFormat="1" applyFont="1" applyFill="1" applyBorder="1" applyAlignment="1">
      <alignment wrapText="1"/>
    </xf>
    <xf numFmtId="2" fontId="37" fillId="3" borderId="39" xfId="0" applyNumberFormat="1" applyFont="1" applyFill="1" applyBorder="1"/>
    <xf numFmtId="2" fontId="33" fillId="36" borderId="20" xfId="0" applyNumberFormat="1" applyFont="1" applyFill="1" applyBorder="1" applyAlignment="1">
      <alignment wrapText="1"/>
    </xf>
    <xf numFmtId="2" fontId="37" fillId="3" borderId="28" xfId="0" applyNumberFormat="1" applyFont="1" applyFill="1" applyBorder="1"/>
    <xf numFmtId="10" fontId="37" fillId="3" borderId="7" xfId="0" applyNumberFormat="1" applyFont="1" applyFill="1" applyBorder="1"/>
    <xf numFmtId="10" fontId="37" fillId="2" borderId="41" xfId="0" applyNumberFormat="1" applyFont="1" applyFill="1" applyBorder="1"/>
    <xf numFmtId="2" fontId="33" fillId="36" borderId="65" xfId="0" applyNumberFormat="1" applyFont="1" applyFill="1" applyBorder="1" applyAlignment="1">
      <alignment wrapText="1"/>
    </xf>
    <xf numFmtId="2" fontId="33" fillId="3" borderId="20" xfId="0" applyNumberFormat="1" applyFont="1" applyFill="1" applyBorder="1" applyAlignment="1">
      <alignment wrapText="1"/>
    </xf>
    <xf numFmtId="2" fontId="33" fillId="3" borderId="21" xfId="0" applyNumberFormat="1" applyFont="1" applyFill="1" applyBorder="1" applyAlignment="1">
      <alignment wrapText="1"/>
    </xf>
    <xf numFmtId="2" fontId="33" fillId="3" borderId="22" xfId="0" applyNumberFormat="1" applyFont="1" applyFill="1" applyBorder="1" applyAlignment="1">
      <alignment wrapText="1"/>
    </xf>
    <xf numFmtId="2" fontId="38" fillId="0" borderId="7" xfId="0" applyNumberFormat="1" applyFont="1" applyBorder="1"/>
    <xf numFmtId="2" fontId="33" fillId="0" borderId="13" xfId="0" applyNumberFormat="1" applyFont="1" applyBorder="1"/>
    <xf numFmtId="0" fontId="31" fillId="2" borderId="2" xfId="0" applyFont="1" applyFill="1" applyBorder="1"/>
    <xf numFmtId="0" fontId="35" fillId="2" borderId="2" xfId="0" applyFont="1" applyFill="1" applyBorder="1" applyAlignment="1">
      <alignment horizontal="left" vertical="center"/>
    </xf>
    <xf numFmtId="0" fontId="34" fillId="3" borderId="2" xfId="0" applyFont="1" applyFill="1" applyBorder="1" applyAlignment="1">
      <alignment horizontal="left" vertical="center"/>
    </xf>
    <xf numFmtId="0" fontId="35" fillId="2" borderId="3" xfId="0" applyFont="1" applyFill="1" applyBorder="1" applyAlignment="1">
      <alignment horizontal="left" vertical="center"/>
    </xf>
    <xf numFmtId="0" fontId="34" fillId="3" borderId="3" xfId="0" applyFont="1" applyFill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2" fontId="35" fillId="2" borderId="2" xfId="2" applyNumberFormat="1" applyFont="1" applyFill="1" applyBorder="1" applyAlignment="1">
      <alignment horizontal="left" vertical="center"/>
    </xf>
    <xf numFmtId="0" fontId="35" fillId="2" borderId="28" xfId="0" applyFont="1" applyFill="1" applyBorder="1" applyAlignment="1">
      <alignment horizontal="left" vertical="center"/>
    </xf>
    <xf numFmtId="0" fontId="38" fillId="0" borderId="2" xfId="0" applyFont="1" applyBorder="1"/>
    <xf numFmtId="0" fontId="32" fillId="0" borderId="2" xfId="0" applyFont="1" applyBorder="1" applyAlignment="1">
      <alignment horizontal="left" vertic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workbookViewId="0">
      <pane ySplit="3" topLeftCell="A77" activePane="bottomLeft" state="frozen"/>
      <selection pane="bottomLeft" activeCell="A4" sqref="A4:A80"/>
    </sheetView>
  </sheetViews>
  <sheetFormatPr defaultRowHeight="15" x14ac:dyDescent="0.25"/>
  <cols>
    <col min="1" max="1" width="37.42578125" customWidth="1"/>
    <col min="2" max="2" width="15.7109375" bestFit="1" customWidth="1"/>
    <col min="3" max="3" width="18" bestFit="1" customWidth="1"/>
    <col min="4" max="4" width="16.5703125" bestFit="1" customWidth="1"/>
    <col min="5" max="5" width="15.7109375" customWidth="1"/>
    <col min="6" max="6" width="18" bestFit="1" customWidth="1"/>
    <col min="7" max="8" width="16.5703125" bestFit="1" customWidth="1"/>
    <col min="9" max="9" width="15.7109375" bestFit="1" customWidth="1"/>
  </cols>
  <sheetData>
    <row r="1" spans="1:18" ht="15" customHeight="1" x14ac:dyDescent="0.25">
      <c r="A1" s="78" t="s">
        <v>84</v>
      </c>
      <c r="B1" s="79"/>
      <c r="C1" s="79"/>
      <c r="D1" s="79"/>
      <c r="E1" s="79"/>
      <c r="F1" s="79"/>
      <c r="G1" s="79"/>
      <c r="H1" s="79"/>
      <c r="I1" s="80"/>
      <c r="J1" s="17"/>
      <c r="K1" s="17"/>
      <c r="L1" s="17"/>
      <c r="M1" s="17"/>
      <c r="N1" s="17"/>
      <c r="O1" s="17"/>
      <c r="P1" s="17"/>
      <c r="Q1" s="17"/>
      <c r="R1" s="17"/>
    </row>
    <row r="2" spans="1:18" ht="19.5" customHeight="1" x14ac:dyDescent="0.25">
      <c r="A2" s="81"/>
      <c r="B2" s="82"/>
      <c r="C2" s="82"/>
      <c r="D2" s="82"/>
      <c r="E2" s="82"/>
      <c r="F2" s="82"/>
      <c r="G2" s="82"/>
      <c r="H2" s="82"/>
      <c r="I2" s="83"/>
      <c r="J2" s="18"/>
      <c r="K2" s="18"/>
      <c r="L2" s="18"/>
      <c r="M2" s="18"/>
      <c r="N2" s="18"/>
      <c r="O2" s="18"/>
      <c r="P2" s="18"/>
      <c r="Q2" s="18"/>
      <c r="R2" s="18"/>
    </row>
    <row r="3" spans="1:18" ht="56.25" x14ac:dyDescent="0.25">
      <c r="A3" s="76"/>
      <c r="B3" s="25" t="s">
        <v>48</v>
      </c>
      <c r="C3" s="25" t="s">
        <v>49</v>
      </c>
      <c r="D3" s="25" t="s">
        <v>50</v>
      </c>
      <c r="E3" s="25" t="s">
        <v>51</v>
      </c>
      <c r="F3" s="77" t="s">
        <v>80</v>
      </c>
      <c r="G3" s="26" t="s">
        <v>13</v>
      </c>
      <c r="H3" s="27" t="s">
        <v>14</v>
      </c>
      <c r="I3" s="28" t="s">
        <v>15</v>
      </c>
    </row>
    <row r="4" spans="1:18" ht="28.5" x14ac:dyDescent="0.45">
      <c r="A4" s="265" t="s">
        <v>62</v>
      </c>
      <c r="B4" s="358"/>
      <c r="C4" s="358"/>
      <c r="D4" s="358"/>
      <c r="E4" s="358"/>
      <c r="F4" s="358"/>
      <c r="G4" s="359"/>
      <c r="H4" s="359"/>
      <c r="I4" s="358"/>
    </row>
    <row r="5" spans="1:18" ht="21.75" thickBot="1" x14ac:dyDescent="0.4">
      <c r="A5" s="424" t="s">
        <v>71</v>
      </c>
      <c r="B5" s="270">
        <v>0</v>
      </c>
      <c r="C5" s="271">
        <v>40.06</v>
      </c>
      <c r="D5" s="271">
        <v>0</v>
      </c>
      <c r="E5" s="271">
        <v>0</v>
      </c>
      <c r="F5" s="270">
        <f>B5+C5+D5+E5</f>
        <v>40.06</v>
      </c>
      <c r="G5" s="272">
        <f>(F5-F6)/F6</f>
        <v>2.7230483271375467</v>
      </c>
      <c r="H5" s="360">
        <f>F5/$F$76</f>
        <v>1.6111640881740314E-3</v>
      </c>
      <c r="I5" s="361">
        <f>F5-F6</f>
        <v>29.300000000000004</v>
      </c>
    </row>
    <row r="6" spans="1:18" ht="21.75" thickBot="1" x14ac:dyDescent="0.4">
      <c r="A6" s="364" t="s">
        <v>35</v>
      </c>
      <c r="B6" s="172">
        <v>0</v>
      </c>
      <c r="C6" s="140">
        <v>10.76</v>
      </c>
      <c r="D6" s="214">
        <v>0</v>
      </c>
      <c r="E6" s="140">
        <v>0</v>
      </c>
      <c r="F6" s="172">
        <f t="shared" ref="F6:F40" si="0">B6+C6+D6+E6</f>
        <v>10.76</v>
      </c>
      <c r="G6" s="362"/>
      <c r="H6" s="363"/>
      <c r="I6" s="364"/>
    </row>
    <row r="7" spans="1:18" ht="21.75" thickBot="1" x14ac:dyDescent="0.4">
      <c r="A7" s="425" t="s">
        <v>19</v>
      </c>
      <c r="B7" s="203">
        <v>299.66000000000003</v>
      </c>
      <c r="C7" s="203">
        <v>661.83</v>
      </c>
      <c r="D7" s="203">
        <v>153.02000000000001</v>
      </c>
      <c r="E7" s="365">
        <v>72.95</v>
      </c>
      <c r="F7" s="281">
        <f>B7+C7+D7+E7</f>
        <v>1187.46</v>
      </c>
      <c r="G7" s="279">
        <f>(F7-F8)/F8</f>
        <v>-7.0517787953504857E-2</v>
      </c>
      <c r="H7" s="279">
        <f>F7/$F$76</f>
        <v>4.7758185425440219E-2</v>
      </c>
      <c r="I7" s="243">
        <f>F7-F8</f>
        <v>-90.090000000000146</v>
      </c>
    </row>
    <row r="8" spans="1:18" ht="21.75" thickBot="1" x14ac:dyDescent="0.4">
      <c r="A8" s="426" t="s">
        <v>16</v>
      </c>
      <c r="B8" s="366">
        <v>264.10000000000002</v>
      </c>
      <c r="C8" s="366">
        <v>665.22</v>
      </c>
      <c r="D8" s="174">
        <v>266.02</v>
      </c>
      <c r="E8" s="175">
        <v>82.21</v>
      </c>
      <c r="F8" s="142">
        <f t="shared" si="0"/>
        <v>1277.5500000000002</v>
      </c>
      <c r="G8" s="367"/>
      <c r="H8" s="284"/>
      <c r="I8" s="276"/>
    </row>
    <row r="9" spans="1:18" ht="21.75" thickBot="1" x14ac:dyDescent="0.4">
      <c r="A9" s="425" t="s">
        <v>23</v>
      </c>
      <c r="B9" s="203">
        <v>8.15</v>
      </c>
      <c r="C9" s="203">
        <v>127.11</v>
      </c>
      <c r="D9" s="105">
        <v>0</v>
      </c>
      <c r="E9" s="203">
        <v>62.83</v>
      </c>
      <c r="F9" s="278">
        <f t="shared" si="0"/>
        <v>198.08999999999997</v>
      </c>
      <c r="G9" s="279">
        <f t="shared" ref="G9:G41" si="1">(F9-F10)/F10</f>
        <v>0.17798525214081815</v>
      </c>
      <c r="H9" s="279">
        <f>F9/$F$76</f>
        <v>7.9669369502344944E-3</v>
      </c>
      <c r="I9" s="243">
        <f>F9-F10</f>
        <v>29.929999999999978</v>
      </c>
    </row>
    <row r="10" spans="1:18" ht="21.75" thickBot="1" x14ac:dyDescent="0.4">
      <c r="A10" s="426" t="s">
        <v>16</v>
      </c>
      <c r="B10" s="366">
        <v>5.39</v>
      </c>
      <c r="C10" s="366">
        <v>121.32</v>
      </c>
      <c r="D10" s="368">
        <v>0</v>
      </c>
      <c r="E10" s="366">
        <v>41.45</v>
      </c>
      <c r="F10" s="140">
        <f t="shared" si="0"/>
        <v>168.16</v>
      </c>
      <c r="G10" s="284"/>
      <c r="H10" s="284"/>
      <c r="I10" s="276"/>
    </row>
    <row r="11" spans="1:18" ht="21.75" thickBot="1" x14ac:dyDescent="0.4">
      <c r="A11" s="425" t="s">
        <v>20</v>
      </c>
      <c r="B11" s="151">
        <v>99.9</v>
      </c>
      <c r="C11" s="126">
        <v>71.459999999999994</v>
      </c>
      <c r="D11" s="126">
        <v>-5.6</v>
      </c>
      <c r="E11" s="126">
        <v>1.1399999999999999</v>
      </c>
      <c r="F11" s="321">
        <f t="shared" si="0"/>
        <v>166.9</v>
      </c>
      <c r="G11" s="279">
        <f t="shared" si="1"/>
        <v>0.25905250452625228</v>
      </c>
      <c r="H11" s="279">
        <f>F11/$F$76</f>
        <v>6.7125133878244096E-3</v>
      </c>
      <c r="I11" s="243">
        <f>F11-F12</f>
        <v>34.340000000000003</v>
      </c>
    </row>
    <row r="12" spans="1:18" ht="21.75" thickBot="1" x14ac:dyDescent="0.4">
      <c r="A12" s="426" t="s">
        <v>16</v>
      </c>
      <c r="B12" s="129">
        <v>106.65</v>
      </c>
      <c r="C12" s="129">
        <v>24.36</v>
      </c>
      <c r="D12" s="129">
        <v>0</v>
      </c>
      <c r="E12" s="129">
        <v>1.55</v>
      </c>
      <c r="F12" s="140">
        <f t="shared" si="0"/>
        <v>132.56</v>
      </c>
      <c r="G12" s="274"/>
      <c r="H12" s="274"/>
      <c r="I12" s="276"/>
    </row>
    <row r="13" spans="1:18" ht="21.75" thickBot="1" x14ac:dyDescent="0.4">
      <c r="A13" s="424" t="s">
        <v>69</v>
      </c>
      <c r="B13" s="134">
        <v>0.02</v>
      </c>
      <c r="C13" s="134">
        <v>19.899999999999999</v>
      </c>
      <c r="D13" s="134">
        <v>0</v>
      </c>
      <c r="E13" s="134">
        <v>0</v>
      </c>
      <c r="F13" s="278">
        <f t="shared" si="0"/>
        <v>19.919999999999998</v>
      </c>
      <c r="G13" s="282">
        <f t="shared" si="1"/>
        <v>-0.77878956135480282</v>
      </c>
      <c r="H13" s="282">
        <f>F13/$F$76</f>
        <v>8.0115797894225412E-4</v>
      </c>
      <c r="I13" s="243">
        <f>F13-F14</f>
        <v>-70.13</v>
      </c>
    </row>
    <row r="14" spans="1:18" ht="21.75" thickBot="1" x14ac:dyDescent="0.4">
      <c r="A14" s="426" t="s">
        <v>16</v>
      </c>
      <c r="B14" s="369">
        <v>0</v>
      </c>
      <c r="C14" s="139">
        <v>90.05</v>
      </c>
      <c r="D14" s="369">
        <v>0</v>
      </c>
      <c r="E14" s="129">
        <v>0</v>
      </c>
      <c r="F14" s="140">
        <f t="shared" si="0"/>
        <v>90.05</v>
      </c>
      <c r="G14" s="275"/>
      <c r="H14" s="275"/>
      <c r="I14" s="276"/>
    </row>
    <row r="15" spans="1:18" s="1" customFormat="1" ht="21.75" thickBot="1" x14ac:dyDescent="0.4">
      <c r="A15" s="425" t="s">
        <v>75</v>
      </c>
      <c r="B15" s="133">
        <v>2.5299999999999998</v>
      </c>
      <c r="C15" s="143">
        <v>33.299999999999997</v>
      </c>
      <c r="D15" s="143">
        <v>0</v>
      </c>
      <c r="E15" s="143">
        <v>0</v>
      </c>
      <c r="F15" s="92">
        <f>B15+C15+D15+E15</f>
        <v>35.83</v>
      </c>
      <c r="G15" s="370">
        <f t="shared" ref="G15" si="2">(F15-F16)/F16</f>
        <v>0.24022152994115603</v>
      </c>
      <c r="H15" s="370">
        <f>F15/$F$76</f>
        <v>1.4410386739709322E-3</v>
      </c>
      <c r="I15" s="185">
        <f>F15-F16</f>
        <v>6.9399999999999977</v>
      </c>
    </row>
    <row r="16" spans="1:18" ht="21.75" thickBot="1" x14ac:dyDescent="0.4">
      <c r="A16" s="426" t="s">
        <v>16</v>
      </c>
      <c r="B16" s="132">
        <v>0.36</v>
      </c>
      <c r="C16" s="371">
        <v>28.53</v>
      </c>
      <c r="D16" s="141">
        <v>0</v>
      </c>
      <c r="E16" s="141">
        <v>0</v>
      </c>
      <c r="F16" s="140">
        <f>B16+C16+D16+E16</f>
        <v>28.89</v>
      </c>
      <c r="G16" s="275"/>
      <c r="H16" s="275"/>
      <c r="I16" s="276"/>
    </row>
    <row r="17" spans="1:9" ht="21.75" thickBot="1" x14ac:dyDescent="0.4">
      <c r="A17" s="427" t="s">
        <v>21</v>
      </c>
      <c r="B17" s="372">
        <v>33.659999999999997</v>
      </c>
      <c r="C17" s="173">
        <v>105.04</v>
      </c>
      <c r="D17" s="173">
        <v>0.04</v>
      </c>
      <c r="E17" s="373">
        <v>8.85</v>
      </c>
      <c r="F17" s="329">
        <f t="shared" si="0"/>
        <v>147.58999999999997</v>
      </c>
      <c r="G17" s="282">
        <f t="shared" si="1"/>
        <v>0.20030904359141155</v>
      </c>
      <c r="H17" s="279">
        <f>F17/$F$76</f>
        <v>5.9358888610485583E-3</v>
      </c>
      <c r="I17" s="243">
        <f>F17-F18</f>
        <v>24.629999999999967</v>
      </c>
    </row>
    <row r="18" spans="1:9" ht="21.75" thickBot="1" x14ac:dyDescent="0.4">
      <c r="A18" s="426" t="s">
        <v>16</v>
      </c>
      <c r="B18" s="374">
        <v>22.96</v>
      </c>
      <c r="C18" s="375">
        <v>86.38</v>
      </c>
      <c r="D18" s="375">
        <v>4.54</v>
      </c>
      <c r="E18" s="376">
        <v>9.08</v>
      </c>
      <c r="F18" s="377">
        <f t="shared" si="0"/>
        <v>122.96000000000001</v>
      </c>
      <c r="G18" s="284"/>
      <c r="H18" s="274"/>
      <c r="I18" s="276"/>
    </row>
    <row r="19" spans="1:9" ht="21.75" thickBot="1" x14ac:dyDescent="0.4">
      <c r="A19" s="425" t="s">
        <v>70</v>
      </c>
      <c r="B19" s="126">
        <v>0.01</v>
      </c>
      <c r="C19" s="126">
        <v>7.24</v>
      </c>
      <c r="D19" s="126">
        <v>0</v>
      </c>
      <c r="E19" s="126">
        <v>5.67</v>
      </c>
      <c r="F19" s="278">
        <f t="shared" si="0"/>
        <v>12.92</v>
      </c>
      <c r="G19" s="279">
        <f t="shared" si="1"/>
        <v>0.50934579439252325</v>
      </c>
      <c r="H19" s="279">
        <f>F19/$F$76</f>
        <v>5.1962656063925326E-4</v>
      </c>
      <c r="I19" s="243">
        <f>F19-F20</f>
        <v>4.3599999999999994</v>
      </c>
    </row>
    <row r="20" spans="1:9" ht="21.75" thickBot="1" x14ac:dyDescent="0.4">
      <c r="A20" s="426" t="s">
        <v>16</v>
      </c>
      <c r="B20" s="129">
        <v>6.37</v>
      </c>
      <c r="C20" s="129">
        <v>0</v>
      </c>
      <c r="D20" s="129">
        <v>0</v>
      </c>
      <c r="E20" s="129">
        <v>2.19</v>
      </c>
      <c r="F20" s="140">
        <f t="shared" si="0"/>
        <v>8.56</v>
      </c>
      <c r="G20" s="284"/>
      <c r="H20" s="284"/>
      <c r="I20" s="276"/>
    </row>
    <row r="21" spans="1:9" ht="21.75" thickBot="1" x14ac:dyDescent="0.4">
      <c r="A21" s="425" t="s">
        <v>55</v>
      </c>
      <c r="B21" s="161">
        <v>297.75</v>
      </c>
      <c r="C21" s="161">
        <v>292.99</v>
      </c>
      <c r="D21" s="164">
        <v>0</v>
      </c>
      <c r="E21" s="90">
        <v>18.260000000000002</v>
      </c>
      <c r="F21" s="278">
        <f>B21+C21+D21+E21</f>
        <v>609</v>
      </c>
      <c r="G21" s="279">
        <f t="shared" si="1"/>
        <v>5.8486138871991132E-2</v>
      </c>
      <c r="H21" s="279">
        <f>F21/$F$76</f>
        <v>2.4493233392361084E-2</v>
      </c>
      <c r="I21" s="243">
        <f>F21-F22</f>
        <v>33.650000000000091</v>
      </c>
    </row>
    <row r="22" spans="1:9" ht="21.75" thickBot="1" x14ac:dyDescent="0.4">
      <c r="A22" s="426" t="s">
        <v>16</v>
      </c>
      <c r="B22" s="123">
        <v>248.93</v>
      </c>
      <c r="C22" s="123">
        <v>311.64</v>
      </c>
      <c r="D22" s="378">
        <v>0</v>
      </c>
      <c r="E22" s="123">
        <v>14.78</v>
      </c>
      <c r="F22" s="140">
        <f>B22+C22+D22+E22</f>
        <v>575.34999999999991</v>
      </c>
      <c r="G22" s="284"/>
      <c r="H22" s="284"/>
      <c r="I22" s="276"/>
    </row>
    <row r="23" spans="1:9" ht="21.75" thickBot="1" x14ac:dyDescent="0.4">
      <c r="A23" s="427" t="s">
        <v>56</v>
      </c>
      <c r="B23" s="379">
        <v>260.31</v>
      </c>
      <c r="C23" s="380">
        <v>1084.02</v>
      </c>
      <c r="D23" s="380">
        <v>-0.06</v>
      </c>
      <c r="E23" s="381">
        <v>85.76</v>
      </c>
      <c r="F23" s="329">
        <f t="shared" si="0"/>
        <v>1430.03</v>
      </c>
      <c r="G23" s="279">
        <f t="shared" si="1"/>
        <v>0.15835986164775259</v>
      </c>
      <c r="H23" s="279">
        <f>F23/$F$76</f>
        <v>5.7514053445120068E-2</v>
      </c>
      <c r="I23" s="243">
        <f>F23-F24</f>
        <v>195.5</v>
      </c>
    </row>
    <row r="24" spans="1:9" ht="21.75" thickBot="1" x14ac:dyDescent="0.4">
      <c r="A24" s="426" t="s">
        <v>16</v>
      </c>
      <c r="B24" s="382">
        <v>518.73</v>
      </c>
      <c r="C24" s="382">
        <v>596.48</v>
      </c>
      <c r="D24" s="382">
        <v>19.11</v>
      </c>
      <c r="E24" s="382">
        <v>100.21</v>
      </c>
      <c r="F24" s="140">
        <f t="shared" si="0"/>
        <v>1234.53</v>
      </c>
      <c r="G24" s="284"/>
      <c r="H24" s="284"/>
      <c r="I24" s="276"/>
    </row>
    <row r="25" spans="1:9" ht="21.75" thickBot="1" x14ac:dyDescent="0.4">
      <c r="A25" s="425" t="s">
        <v>57</v>
      </c>
      <c r="B25" s="380">
        <v>73.459999999999994</v>
      </c>
      <c r="C25" s="380">
        <v>554</v>
      </c>
      <c r="D25" s="380">
        <v>127.03</v>
      </c>
      <c r="E25" s="380">
        <v>1.97</v>
      </c>
      <c r="F25" s="278">
        <f t="shared" si="0"/>
        <v>756.46</v>
      </c>
      <c r="G25" s="279">
        <f t="shared" si="1"/>
        <v>0.96157037651695898</v>
      </c>
      <c r="H25" s="279">
        <f>F25/$F$76</f>
        <v>3.0423893812784018E-2</v>
      </c>
      <c r="I25" s="243">
        <f>F25-F26</f>
        <v>370.82000000000005</v>
      </c>
    </row>
    <row r="26" spans="1:9" ht="21.75" thickBot="1" x14ac:dyDescent="0.4">
      <c r="A26" s="426" t="s">
        <v>16</v>
      </c>
      <c r="B26" s="366">
        <v>63.11</v>
      </c>
      <c r="C26" s="366">
        <v>271.76</v>
      </c>
      <c r="D26" s="366">
        <v>48.51</v>
      </c>
      <c r="E26" s="366">
        <v>2.2599999999999998</v>
      </c>
      <c r="F26" s="140">
        <f t="shared" si="0"/>
        <v>385.64</v>
      </c>
      <c r="G26" s="284"/>
      <c r="H26" s="284"/>
      <c r="I26" s="276"/>
    </row>
    <row r="27" spans="1:9" ht="21.75" thickBot="1" x14ac:dyDescent="0.4">
      <c r="A27" s="425" t="s">
        <v>54</v>
      </c>
      <c r="B27" s="383">
        <v>17.8</v>
      </c>
      <c r="C27" s="383">
        <v>23.97</v>
      </c>
      <c r="D27" s="383">
        <v>0</v>
      </c>
      <c r="E27" s="383">
        <v>0</v>
      </c>
      <c r="F27" s="278">
        <f t="shared" si="0"/>
        <v>41.769999999999996</v>
      </c>
      <c r="G27" s="279">
        <f t="shared" si="1"/>
        <v>0.69521103896103875</v>
      </c>
      <c r="H27" s="279">
        <f>F27/$F$76</f>
        <v>1.67993819178805E-3</v>
      </c>
      <c r="I27" s="243">
        <f>F27-F28</f>
        <v>17.129999999999995</v>
      </c>
    </row>
    <row r="28" spans="1:9" ht="21.75" thickBot="1" x14ac:dyDescent="0.4">
      <c r="A28" s="428" t="s">
        <v>16</v>
      </c>
      <c r="B28" s="384">
        <v>16.010000000000002</v>
      </c>
      <c r="C28" s="368">
        <v>8.6300000000000008</v>
      </c>
      <c r="D28" s="368">
        <v>0</v>
      </c>
      <c r="E28" s="385">
        <v>0</v>
      </c>
      <c r="F28" s="158">
        <f t="shared" si="0"/>
        <v>24.64</v>
      </c>
      <c r="G28" s="284"/>
      <c r="H28" s="284"/>
      <c r="I28" s="276"/>
    </row>
    <row r="29" spans="1:9" ht="21.75" thickBot="1" x14ac:dyDescent="0.4">
      <c r="A29" s="425" t="s">
        <v>76</v>
      </c>
      <c r="B29" s="126">
        <v>11.91</v>
      </c>
      <c r="C29" s="126">
        <v>118.4</v>
      </c>
      <c r="D29" s="126">
        <v>0</v>
      </c>
      <c r="E29" s="126">
        <v>5.86</v>
      </c>
      <c r="F29" s="278">
        <f t="shared" si="0"/>
        <v>136.17000000000002</v>
      </c>
      <c r="G29" s="279">
        <f t="shared" si="1"/>
        <v>0.39948612538540595</v>
      </c>
      <c r="H29" s="279">
        <f>F29/$F$76</f>
        <v>5.4765904614742355E-3</v>
      </c>
      <c r="I29" s="243">
        <f>F29-F30</f>
        <v>38.870000000000005</v>
      </c>
    </row>
    <row r="30" spans="1:9" ht="21.75" thickBot="1" x14ac:dyDescent="0.4">
      <c r="A30" s="426" t="s">
        <v>16</v>
      </c>
      <c r="B30" s="129">
        <v>8.0399999999999991</v>
      </c>
      <c r="C30" s="129">
        <v>89.26</v>
      </c>
      <c r="D30" s="129">
        <v>0</v>
      </c>
      <c r="E30" s="129">
        <v>0</v>
      </c>
      <c r="F30" s="140">
        <f t="shared" si="0"/>
        <v>97.300000000000011</v>
      </c>
      <c r="G30" s="284"/>
      <c r="H30" s="284"/>
      <c r="I30" s="276"/>
    </row>
    <row r="31" spans="1:9" ht="21.75" thickBot="1" x14ac:dyDescent="0.4">
      <c r="A31" s="425" t="s">
        <v>25</v>
      </c>
      <c r="B31" s="386">
        <v>2.73</v>
      </c>
      <c r="C31" s="386">
        <v>18.600000000000001</v>
      </c>
      <c r="D31" s="386">
        <v>0</v>
      </c>
      <c r="E31" s="386">
        <v>0</v>
      </c>
      <c r="F31" s="278">
        <f t="shared" si="0"/>
        <v>21.330000000000002</v>
      </c>
      <c r="G31" s="279">
        <f t="shared" si="1"/>
        <v>1.1330000000000002</v>
      </c>
      <c r="H31" s="279">
        <f>F31/$F$76</f>
        <v>8.5786645034328739E-4</v>
      </c>
      <c r="I31" s="243">
        <f>F31-F32</f>
        <v>11.330000000000002</v>
      </c>
    </row>
    <row r="32" spans="1:9" ht="21.75" thickBot="1" x14ac:dyDescent="0.4">
      <c r="A32" s="426" t="s">
        <v>16</v>
      </c>
      <c r="B32" s="387">
        <v>0.9</v>
      </c>
      <c r="C32" s="388">
        <v>9.1</v>
      </c>
      <c r="D32" s="388">
        <v>0</v>
      </c>
      <c r="E32" s="178">
        <v>0</v>
      </c>
      <c r="F32" s="158">
        <f t="shared" si="0"/>
        <v>10</v>
      </c>
      <c r="G32" s="274"/>
      <c r="H32" s="274"/>
      <c r="I32" s="276"/>
    </row>
    <row r="33" spans="1:35" ht="21.75" thickBot="1" x14ac:dyDescent="0.4">
      <c r="A33" s="425" t="s">
        <v>58</v>
      </c>
      <c r="B33" s="389">
        <v>812.68</v>
      </c>
      <c r="C33" s="390">
        <v>1178.5</v>
      </c>
      <c r="D33" s="391">
        <v>865.79</v>
      </c>
      <c r="E33" s="392">
        <v>2.68</v>
      </c>
      <c r="F33" s="278">
        <f t="shared" si="0"/>
        <v>2859.6499999999996</v>
      </c>
      <c r="G33" s="279">
        <f t="shared" si="1"/>
        <v>9.4749535822980888E-2</v>
      </c>
      <c r="H33" s="282">
        <f>F33/$F$76</f>
        <v>0.11501161719288237</v>
      </c>
      <c r="I33" s="243">
        <f>F33-F34</f>
        <v>247.49999999999955</v>
      </c>
    </row>
    <row r="34" spans="1:35" ht="21.75" thickBot="1" x14ac:dyDescent="0.4">
      <c r="A34" s="426" t="s">
        <v>16</v>
      </c>
      <c r="B34" s="393">
        <v>744.18</v>
      </c>
      <c r="C34" s="394">
        <v>1147.4100000000001</v>
      </c>
      <c r="D34" s="395">
        <v>717.53</v>
      </c>
      <c r="E34" s="395">
        <v>3.03</v>
      </c>
      <c r="F34" s="146">
        <f t="shared" si="0"/>
        <v>2612.15</v>
      </c>
      <c r="G34" s="284"/>
      <c r="H34" s="284"/>
      <c r="I34" s="276"/>
    </row>
    <row r="35" spans="1:35" s="1" customFormat="1" ht="21.75" thickBot="1" x14ac:dyDescent="0.4">
      <c r="A35" s="425" t="s">
        <v>28</v>
      </c>
      <c r="B35" s="136">
        <v>1092.6400000000001</v>
      </c>
      <c r="C35" s="136">
        <v>3413.14</v>
      </c>
      <c r="D35" s="136">
        <v>659.71</v>
      </c>
      <c r="E35" s="396">
        <v>7.51</v>
      </c>
      <c r="F35" s="278">
        <f t="shared" si="0"/>
        <v>5173</v>
      </c>
      <c r="G35" s="397">
        <f t="shared" si="1"/>
        <v>0.22288229551058231</v>
      </c>
      <c r="H35" s="398">
        <f>F35/$F$76</f>
        <v>0.20805171812591772</v>
      </c>
      <c r="I35" s="399">
        <f>F35-F36</f>
        <v>942.82999999999993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21.75" thickBot="1" x14ac:dyDescent="0.4">
      <c r="A36" s="426" t="s">
        <v>16</v>
      </c>
      <c r="B36" s="139">
        <v>1079.23</v>
      </c>
      <c r="C36" s="139">
        <v>2499</v>
      </c>
      <c r="D36" s="139">
        <v>643.73</v>
      </c>
      <c r="E36" s="139">
        <v>8.2100000000000009</v>
      </c>
      <c r="F36" s="140">
        <f t="shared" si="0"/>
        <v>4230.17</v>
      </c>
      <c r="G36" s="284"/>
      <c r="H36" s="284"/>
      <c r="I36" s="27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21.75" thickBot="1" x14ac:dyDescent="0.4">
      <c r="A37" s="425" t="s">
        <v>30</v>
      </c>
      <c r="B37" s="156">
        <v>736.24</v>
      </c>
      <c r="C37" s="156">
        <v>1286.3599999999999</v>
      </c>
      <c r="D37" s="156">
        <v>35.14</v>
      </c>
      <c r="E37" s="156">
        <v>3.36</v>
      </c>
      <c r="F37" s="278">
        <f t="shared" si="0"/>
        <v>2061.1</v>
      </c>
      <c r="G37" s="397">
        <f t="shared" si="1"/>
        <v>3.1271890323226144E-2</v>
      </c>
      <c r="H37" s="400">
        <f>F37/$F$76</f>
        <v>8.2894915180616466E-2</v>
      </c>
      <c r="I37" s="185">
        <f>F37-F38</f>
        <v>62.499999999999773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21.75" thickBot="1" x14ac:dyDescent="0.4">
      <c r="A38" s="426" t="s">
        <v>16</v>
      </c>
      <c r="B38" s="139">
        <v>714.16</v>
      </c>
      <c r="C38" s="139">
        <v>1233.1600000000001</v>
      </c>
      <c r="D38" s="139">
        <v>47.7</v>
      </c>
      <c r="E38" s="139">
        <v>3.58</v>
      </c>
      <c r="F38" s="140">
        <f t="shared" si="0"/>
        <v>1998.6000000000001</v>
      </c>
      <c r="G38" s="274"/>
      <c r="H38" s="284"/>
      <c r="I38" s="276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21.75" thickBot="1" x14ac:dyDescent="0.4">
      <c r="A39" s="427" t="s">
        <v>59</v>
      </c>
      <c r="B39" s="401">
        <v>0.08</v>
      </c>
      <c r="C39" s="224">
        <v>0</v>
      </c>
      <c r="D39" s="224">
        <v>0</v>
      </c>
      <c r="E39" s="402">
        <v>0</v>
      </c>
      <c r="F39" s="329">
        <f t="shared" si="0"/>
        <v>0.08</v>
      </c>
      <c r="G39" s="279">
        <f t="shared" si="1"/>
        <v>0.6</v>
      </c>
      <c r="H39" s="279">
        <f>F39/$F$76</f>
        <v>3.2175019234628683E-6</v>
      </c>
      <c r="I39" s="243">
        <f>F39-F40</f>
        <v>0.03</v>
      </c>
    </row>
    <row r="40" spans="1:35" ht="21.75" thickBot="1" x14ac:dyDescent="0.4">
      <c r="A40" s="426" t="s">
        <v>16</v>
      </c>
      <c r="B40" s="403">
        <v>0.05</v>
      </c>
      <c r="C40" s="404">
        <v>0</v>
      </c>
      <c r="D40" s="404">
        <v>0</v>
      </c>
      <c r="E40" s="405">
        <v>0</v>
      </c>
      <c r="F40" s="140">
        <f t="shared" si="0"/>
        <v>0.05</v>
      </c>
      <c r="G40" s="274"/>
      <c r="H40" s="284"/>
      <c r="I40" s="276"/>
    </row>
    <row r="41" spans="1:35" ht="21.75" thickBot="1" x14ac:dyDescent="0.4">
      <c r="A41" s="425" t="s">
        <v>18</v>
      </c>
      <c r="B41" s="406">
        <v>39.909999999999997</v>
      </c>
      <c r="C41" s="407">
        <v>402.45</v>
      </c>
      <c r="D41" s="407">
        <v>467.34</v>
      </c>
      <c r="E41" s="408">
        <v>33.04</v>
      </c>
      <c r="F41" s="278">
        <f>B41+C41+D41+E41</f>
        <v>942.74</v>
      </c>
      <c r="G41" s="279">
        <f t="shared" si="1"/>
        <v>0.28183721752372659</v>
      </c>
      <c r="H41" s="279">
        <f>F41/$F$76</f>
        <v>3.7915847041567308E-2</v>
      </c>
      <c r="I41" s="243">
        <f>F41-F42</f>
        <v>207.27999999999997</v>
      </c>
    </row>
    <row r="42" spans="1:35" ht="21.75" thickBot="1" x14ac:dyDescent="0.4">
      <c r="A42" s="426" t="s">
        <v>16</v>
      </c>
      <c r="B42" s="403">
        <v>36.130000000000003</v>
      </c>
      <c r="C42" s="404">
        <v>366.74</v>
      </c>
      <c r="D42" s="404">
        <v>300.07</v>
      </c>
      <c r="E42" s="409">
        <v>32.520000000000003</v>
      </c>
      <c r="F42" s="172">
        <f>B42+C42+D42+E42</f>
        <v>735.46</v>
      </c>
      <c r="G42" s="275"/>
      <c r="H42" s="284"/>
      <c r="I42" s="276"/>
    </row>
    <row r="43" spans="1:35" ht="21.75" thickBot="1" x14ac:dyDescent="0.4">
      <c r="A43" s="425" t="s">
        <v>60</v>
      </c>
      <c r="B43" s="406">
        <v>105.75</v>
      </c>
      <c r="C43" s="407">
        <v>91.74</v>
      </c>
      <c r="D43" s="407">
        <v>0</v>
      </c>
      <c r="E43" s="408">
        <v>2.12</v>
      </c>
      <c r="F43" s="281">
        <f>B43+C43+D43+E43</f>
        <v>199.61</v>
      </c>
      <c r="G43" s="397">
        <f t="shared" ref="G43" si="3">(F43-F44)/F44</f>
        <v>0.10026457942894938</v>
      </c>
      <c r="H43" s="410">
        <f>F43/$F$76</f>
        <v>8.0280694867802902E-3</v>
      </c>
      <c r="I43" s="185">
        <f>F43-F44</f>
        <v>18.189999999999998</v>
      </c>
    </row>
    <row r="44" spans="1:35" ht="21.75" thickBot="1" x14ac:dyDescent="0.4">
      <c r="A44" s="428" t="s">
        <v>16</v>
      </c>
      <c r="B44" s="411">
        <v>94.57</v>
      </c>
      <c r="C44" s="228">
        <v>85.48</v>
      </c>
      <c r="D44" s="228">
        <v>0</v>
      </c>
      <c r="E44" s="412">
        <v>1.37</v>
      </c>
      <c r="F44" s="131">
        <f>B44+C44+D44+E44</f>
        <v>181.42000000000002</v>
      </c>
      <c r="G44" s="284"/>
      <c r="H44" s="296"/>
      <c r="I44" s="413"/>
    </row>
    <row r="45" spans="1:35" ht="21.75" thickBot="1" x14ac:dyDescent="0.4">
      <c r="A45" s="427" t="s">
        <v>24</v>
      </c>
      <c r="B45" s="120">
        <v>132.82</v>
      </c>
      <c r="C45" s="407">
        <v>218.37</v>
      </c>
      <c r="D45" s="407">
        <v>0</v>
      </c>
      <c r="E45" s="408">
        <v>0.74</v>
      </c>
      <c r="F45" s="278">
        <f t="shared" ref="F45:F54" si="4">B45+C45+D45+E45</f>
        <v>351.93</v>
      </c>
      <c r="G45" s="397">
        <f t="shared" ref="G45" si="5">(F45-F46)/F46</f>
        <v>0.48675594609437706</v>
      </c>
      <c r="H45" s="397">
        <f>F45/$F$76</f>
        <v>1.4154193149053591E-2</v>
      </c>
      <c r="I45" s="185">
        <f>F45-F46</f>
        <v>115.22</v>
      </c>
      <c r="J45" s="23"/>
    </row>
    <row r="46" spans="1:35" ht="21.75" thickBot="1" x14ac:dyDescent="0.4">
      <c r="A46" s="426" t="s">
        <v>16</v>
      </c>
      <c r="B46" s="414">
        <v>52.81</v>
      </c>
      <c r="C46" s="228">
        <v>183.38</v>
      </c>
      <c r="D46" s="228">
        <v>0</v>
      </c>
      <c r="E46" s="409">
        <v>0.52</v>
      </c>
      <c r="F46" s="140">
        <f t="shared" si="4"/>
        <v>236.71</v>
      </c>
      <c r="G46" s="274"/>
      <c r="H46" s="274"/>
      <c r="I46" s="415"/>
    </row>
    <row r="47" spans="1:35" ht="21.75" thickBot="1" x14ac:dyDescent="0.4">
      <c r="A47" s="425" t="s">
        <v>61</v>
      </c>
      <c r="B47" s="120">
        <v>0.16</v>
      </c>
      <c r="C47" s="407">
        <v>0</v>
      </c>
      <c r="D47" s="407">
        <v>0</v>
      </c>
      <c r="E47" s="120">
        <v>0.32</v>
      </c>
      <c r="F47" s="277">
        <f t="shared" si="4"/>
        <v>0.48</v>
      </c>
      <c r="G47" s="397">
        <f t="shared" ref="G47" si="6">(F47-F48)/F48</f>
        <v>0.23076923076923067</v>
      </c>
      <c r="H47" s="397">
        <f>F47/$F$76</f>
        <v>1.930501154077721E-5</v>
      </c>
      <c r="I47" s="185">
        <f>F47-F48</f>
        <v>8.9999999999999969E-2</v>
      </c>
    </row>
    <row r="48" spans="1:35" ht="21.75" thickBot="1" x14ac:dyDescent="0.4">
      <c r="A48" s="426" t="s">
        <v>16</v>
      </c>
      <c r="B48" s="414">
        <v>0.05</v>
      </c>
      <c r="C48" s="404">
        <v>0</v>
      </c>
      <c r="D48" s="404">
        <v>0</v>
      </c>
      <c r="E48" s="409">
        <v>0.34</v>
      </c>
      <c r="F48" s="172">
        <f t="shared" si="4"/>
        <v>0.39</v>
      </c>
      <c r="G48" s="416"/>
      <c r="H48" s="416"/>
      <c r="I48" s="276"/>
    </row>
    <row r="49" spans="1:9" ht="21.75" thickBot="1" x14ac:dyDescent="0.4">
      <c r="A49" s="425" t="s">
        <v>17</v>
      </c>
      <c r="B49" s="406">
        <v>77.12</v>
      </c>
      <c r="C49" s="407">
        <v>336.23</v>
      </c>
      <c r="D49" s="407">
        <v>0</v>
      </c>
      <c r="E49" s="255">
        <v>114.37</v>
      </c>
      <c r="F49" s="281">
        <f t="shared" si="4"/>
        <v>527.72</v>
      </c>
      <c r="G49" s="417">
        <f t="shared" ref="G49" si="7">(F49-F50)/F50</f>
        <v>0.25614719954297688</v>
      </c>
      <c r="H49" s="400">
        <f>F49/$F$76</f>
        <v>2.1224251438122812E-2</v>
      </c>
      <c r="I49" s="185">
        <f>F49-F50</f>
        <v>107.61000000000001</v>
      </c>
    </row>
    <row r="50" spans="1:9" ht="21.75" thickBot="1" x14ac:dyDescent="0.4">
      <c r="A50" s="426" t="s">
        <v>16</v>
      </c>
      <c r="B50" s="418">
        <v>226.33</v>
      </c>
      <c r="C50" s="418">
        <v>93.6</v>
      </c>
      <c r="D50" s="418">
        <v>0</v>
      </c>
      <c r="E50" s="418">
        <v>100.18</v>
      </c>
      <c r="F50" s="172">
        <f t="shared" si="4"/>
        <v>420.11</v>
      </c>
      <c r="G50" s="284"/>
      <c r="H50" s="284"/>
      <c r="I50" s="276"/>
    </row>
    <row r="51" spans="1:9" ht="21.75" thickBot="1" x14ac:dyDescent="0.4">
      <c r="A51" s="425" t="s">
        <v>29</v>
      </c>
      <c r="B51" s="254">
        <v>548.25</v>
      </c>
      <c r="C51" s="224">
        <v>1316.25</v>
      </c>
      <c r="D51" s="224">
        <v>184.17</v>
      </c>
      <c r="E51" s="255">
        <v>5.01</v>
      </c>
      <c r="F51" s="281">
        <f t="shared" si="4"/>
        <v>2053.6800000000003</v>
      </c>
      <c r="G51" s="397">
        <f t="shared" ref="G51" si="8">(F51-F52)/F52</f>
        <v>-4.7051617573361376E-2</v>
      </c>
      <c r="H51" s="400">
        <f>F51/$F$76</f>
        <v>8.2596491877215308E-2</v>
      </c>
      <c r="I51" s="185">
        <f>F51-F52</f>
        <v>-101.39999999999964</v>
      </c>
    </row>
    <row r="52" spans="1:9" ht="21.75" thickBot="1" x14ac:dyDescent="0.4">
      <c r="A52" s="426" t="s">
        <v>16</v>
      </c>
      <c r="B52" s="419">
        <v>484.07</v>
      </c>
      <c r="C52" s="420">
        <v>1371.23</v>
      </c>
      <c r="D52" s="420">
        <v>294.54000000000002</v>
      </c>
      <c r="E52" s="421">
        <v>5.24</v>
      </c>
      <c r="F52" s="172">
        <f t="shared" si="4"/>
        <v>2155.08</v>
      </c>
      <c r="G52" s="284"/>
      <c r="H52" s="284"/>
      <c r="I52" s="276"/>
    </row>
    <row r="53" spans="1:9" ht="21.75" thickBot="1" x14ac:dyDescent="0.4">
      <c r="A53" s="425" t="s">
        <v>22</v>
      </c>
      <c r="B53" s="254">
        <v>51.1</v>
      </c>
      <c r="C53" s="109">
        <v>36.71</v>
      </c>
      <c r="D53" s="224">
        <v>0</v>
      </c>
      <c r="E53" s="255">
        <v>0.22</v>
      </c>
      <c r="F53" s="281">
        <f t="shared" si="4"/>
        <v>88.03</v>
      </c>
      <c r="G53" s="397">
        <f t="shared" ref="G53" si="9">(F53-F54)/F54</f>
        <v>0.36671324328520427</v>
      </c>
      <c r="H53" s="400">
        <f>F53/$F$76</f>
        <v>3.5404586790304536E-3</v>
      </c>
      <c r="I53" s="185">
        <f>F53-F54</f>
        <v>23.620000000000005</v>
      </c>
    </row>
    <row r="54" spans="1:9" ht="21.75" thickBot="1" x14ac:dyDescent="0.4">
      <c r="A54" s="426" t="s">
        <v>16</v>
      </c>
      <c r="B54" s="418">
        <v>40.5</v>
      </c>
      <c r="C54" s="228">
        <v>23.8</v>
      </c>
      <c r="D54" s="418">
        <v>0</v>
      </c>
      <c r="E54" s="418">
        <v>0.11</v>
      </c>
      <c r="F54" s="172">
        <f t="shared" si="4"/>
        <v>64.41</v>
      </c>
      <c r="G54" s="274"/>
      <c r="H54" s="284"/>
      <c r="I54" s="276"/>
    </row>
    <row r="55" spans="1:9" ht="21" x14ac:dyDescent="0.35">
      <c r="A55" s="429" t="s">
        <v>65</v>
      </c>
      <c r="B55" s="422">
        <f>SUM(B5,B7,B9,B11,B13,B15,B17,B19,B21,B23,B25,B27,B29,B31,B33,B35,B37,B39,B41,B43,B45,B47,B49,B51,B53)</f>
        <v>4704.6400000000003</v>
      </c>
      <c r="C55" s="422">
        <f t="shared" ref="C55:F55" si="10">SUM(C5,C7,C9,C11,C13,C15,C17,C19,C21,C23,C25,C27,C29,C31,C33,C35,C37,C39,C41,C43,C45,C47,C49,C51,C53)</f>
        <v>11437.67</v>
      </c>
      <c r="D55" s="422">
        <f t="shared" si="10"/>
        <v>2486.5800000000004</v>
      </c>
      <c r="E55" s="422">
        <f t="shared" si="10"/>
        <v>432.66000000000008</v>
      </c>
      <c r="F55" s="422">
        <f t="shared" si="10"/>
        <v>19061.55</v>
      </c>
      <c r="G55" s="350">
        <f>(F55-F56)/F56</f>
        <v>0.13451477546647617</v>
      </c>
      <c r="H55" s="293">
        <f>F55/$F$76</f>
        <v>0.76663217236479542</v>
      </c>
      <c r="I55" s="243">
        <f>F55-F56</f>
        <v>2260.0499999999993</v>
      </c>
    </row>
    <row r="56" spans="1:9" ht="21" x14ac:dyDescent="0.35">
      <c r="A56" s="426" t="s">
        <v>26</v>
      </c>
      <c r="B56" s="352">
        <f>SUM(B6,B8,B10,B12,B14,B16,B18,B20,B22,B24,B26,B28,B30,B32,B34,B36,B38,B40,B42,B44,B46,B48,B50,B52,B54)</f>
        <v>4733.63</v>
      </c>
      <c r="C56" s="352">
        <f t="shared" ref="C56:F56" si="11">SUM(C6,C8,C10,C12,C14,C16,C18,C20,C22,C24,C26,C28,C30,C32,C34,C36,C38,C40,C42,C44,C46,C48,C50,C52,C54)</f>
        <v>9317.2899999999991</v>
      </c>
      <c r="D56" s="352">
        <f t="shared" si="11"/>
        <v>2341.75</v>
      </c>
      <c r="E56" s="352">
        <f t="shared" si="11"/>
        <v>408.82999999999987</v>
      </c>
      <c r="F56" s="352">
        <f t="shared" si="11"/>
        <v>16801.5</v>
      </c>
      <c r="G56" s="342"/>
      <c r="H56" s="342"/>
      <c r="I56" s="343"/>
    </row>
    <row r="57" spans="1:9" ht="21" x14ac:dyDescent="0.35">
      <c r="A57" s="429" t="s">
        <v>27</v>
      </c>
      <c r="B57" s="344">
        <f>(B55-B56)/B56</f>
        <v>-6.124264042605734E-3</v>
      </c>
      <c r="C57" s="344">
        <f t="shared" ref="C57:F57" si="12">(C55-C56)/C56</f>
        <v>0.22757475617910372</v>
      </c>
      <c r="D57" s="344">
        <f t="shared" si="12"/>
        <v>6.1846909362656299E-2</v>
      </c>
      <c r="E57" s="344">
        <f t="shared" si="12"/>
        <v>5.8288286084681208E-2</v>
      </c>
      <c r="F57" s="344">
        <f t="shared" si="12"/>
        <v>0.13451477546647617</v>
      </c>
      <c r="G57" s="342"/>
      <c r="H57" s="342"/>
      <c r="I57" s="343"/>
    </row>
    <row r="58" spans="1:9" ht="21" x14ac:dyDescent="0.35">
      <c r="A58" s="265" t="s">
        <v>31</v>
      </c>
      <c r="B58" s="345"/>
      <c r="C58" s="345"/>
      <c r="D58" s="345"/>
      <c r="E58" s="345"/>
      <c r="F58" s="345"/>
      <c r="G58" s="342"/>
      <c r="H58" s="342"/>
      <c r="I58" s="343"/>
    </row>
    <row r="59" spans="1:9" ht="21.75" thickBot="1" x14ac:dyDescent="0.4">
      <c r="A59" s="430" t="s">
        <v>68</v>
      </c>
      <c r="B59" s="270">
        <v>113.29</v>
      </c>
      <c r="C59" s="270">
        <v>153.43</v>
      </c>
      <c r="D59" s="270">
        <v>0</v>
      </c>
      <c r="E59" s="270">
        <v>0</v>
      </c>
      <c r="F59" s="271">
        <f t="shared" ref="F59:F68" si="13">B59+C59+D59+E59</f>
        <v>266.72000000000003</v>
      </c>
      <c r="G59" s="272">
        <f t="shared" ref="G59" si="14">(F59-F60)/F60</f>
        <v>0.79912310286677923</v>
      </c>
      <c r="H59" s="272">
        <f>F59/$F$76</f>
        <v>1.0727151412825204E-2</v>
      </c>
      <c r="I59" s="243">
        <f>F59-F60</f>
        <v>118.47000000000003</v>
      </c>
    </row>
    <row r="60" spans="1:9" ht="21.75" thickBot="1" x14ac:dyDescent="0.4">
      <c r="A60" s="428" t="s">
        <v>16</v>
      </c>
      <c r="B60" s="99">
        <v>71.53</v>
      </c>
      <c r="C60" s="99">
        <v>76.72</v>
      </c>
      <c r="D60" s="99">
        <v>0</v>
      </c>
      <c r="E60" s="99">
        <v>0</v>
      </c>
      <c r="F60" s="271">
        <f t="shared" si="13"/>
        <v>148.25</v>
      </c>
      <c r="G60" s="284"/>
      <c r="H60" s="284"/>
      <c r="I60" s="276"/>
    </row>
    <row r="61" spans="1:9" ht="21.75" thickBot="1" x14ac:dyDescent="0.4">
      <c r="A61" s="430" t="s">
        <v>32</v>
      </c>
      <c r="B61" s="277">
        <v>700.08</v>
      </c>
      <c r="C61" s="277">
        <v>250.89</v>
      </c>
      <c r="D61" s="277">
        <v>2.59</v>
      </c>
      <c r="E61" s="277">
        <v>20.14</v>
      </c>
      <c r="F61" s="271">
        <f t="shared" si="13"/>
        <v>973.7</v>
      </c>
      <c r="G61" s="279">
        <f t="shared" ref="G61:G73" si="15">(F61-F62)/F62</f>
        <v>0.35919484072698854</v>
      </c>
      <c r="H61" s="279">
        <f>F61/$F$76</f>
        <v>3.9161020285947437E-2</v>
      </c>
      <c r="I61" s="243">
        <f>F61-F62</f>
        <v>257.32000000000005</v>
      </c>
    </row>
    <row r="62" spans="1:9" ht="21.75" thickBot="1" x14ac:dyDescent="0.4">
      <c r="A62" s="428" t="s">
        <v>16</v>
      </c>
      <c r="B62" s="99">
        <v>526.35</v>
      </c>
      <c r="C62" s="99">
        <v>165.11</v>
      </c>
      <c r="D62" s="99">
        <v>10.36</v>
      </c>
      <c r="E62" s="99">
        <v>14.56</v>
      </c>
      <c r="F62" s="271">
        <f t="shared" si="13"/>
        <v>716.38</v>
      </c>
      <c r="G62" s="284"/>
      <c r="H62" s="284"/>
      <c r="I62" s="276"/>
    </row>
    <row r="63" spans="1:9" ht="21.75" thickBot="1" x14ac:dyDescent="0.4">
      <c r="A63" s="425" t="s">
        <v>79</v>
      </c>
      <c r="B63" s="277">
        <v>141.07</v>
      </c>
      <c r="C63" s="277">
        <v>107.57</v>
      </c>
      <c r="D63" s="277">
        <v>0</v>
      </c>
      <c r="E63" s="277">
        <v>0.42</v>
      </c>
      <c r="F63" s="271">
        <f t="shared" si="13"/>
        <v>249.05999999999997</v>
      </c>
      <c r="G63" s="279">
        <f t="shared" si="15"/>
        <v>5.9739596630074006E-2</v>
      </c>
      <c r="H63" s="279">
        <f>F63/$F$76</f>
        <v>1.0016887863220773E-2</v>
      </c>
      <c r="I63" s="243">
        <f>F63-F64</f>
        <v>14.039999999999992</v>
      </c>
    </row>
    <row r="64" spans="1:9" ht="21.75" thickBot="1" x14ac:dyDescent="0.4">
      <c r="A64" s="428" t="s">
        <v>16</v>
      </c>
      <c r="B64" s="99">
        <v>125.84</v>
      </c>
      <c r="C64" s="99">
        <v>108.92</v>
      </c>
      <c r="D64" s="99">
        <v>0</v>
      </c>
      <c r="E64" s="99">
        <v>0.26</v>
      </c>
      <c r="F64" s="271">
        <f t="shared" si="13"/>
        <v>235.01999999999998</v>
      </c>
      <c r="G64" s="284"/>
      <c r="H64" s="284"/>
      <c r="I64" s="276"/>
    </row>
    <row r="65" spans="1:9" ht="21.75" thickBot="1" x14ac:dyDescent="0.4">
      <c r="A65" s="425" t="s">
        <v>33</v>
      </c>
      <c r="B65" s="277">
        <v>384.95</v>
      </c>
      <c r="C65" s="277">
        <v>120.59</v>
      </c>
      <c r="D65" s="277">
        <v>0</v>
      </c>
      <c r="E65" s="277">
        <v>0</v>
      </c>
      <c r="F65" s="271">
        <f t="shared" si="13"/>
        <v>505.53999999999996</v>
      </c>
      <c r="G65" s="279">
        <f t="shared" si="15"/>
        <v>0.29782045028624221</v>
      </c>
      <c r="H65" s="279">
        <f>F65/$F$76</f>
        <v>2.0332199029842728E-2</v>
      </c>
      <c r="I65" s="243">
        <f>F65-F66</f>
        <v>116.00999999999993</v>
      </c>
    </row>
    <row r="66" spans="1:9" ht="21.75" thickBot="1" x14ac:dyDescent="0.4">
      <c r="A66" s="428" t="s">
        <v>16</v>
      </c>
      <c r="B66" s="288">
        <v>321.81</v>
      </c>
      <c r="C66" s="288">
        <v>65.239999999999995</v>
      </c>
      <c r="D66" s="288">
        <v>2.48</v>
      </c>
      <c r="E66" s="288">
        <v>0</v>
      </c>
      <c r="F66" s="271">
        <f t="shared" si="13"/>
        <v>389.53000000000003</v>
      </c>
      <c r="G66" s="275"/>
      <c r="H66" s="275"/>
      <c r="I66" s="276"/>
    </row>
    <row r="67" spans="1:9" ht="21.75" thickBot="1" x14ac:dyDescent="0.4">
      <c r="A67" s="425" t="s">
        <v>77</v>
      </c>
      <c r="B67" s="423">
        <v>6.11</v>
      </c>
      <c r="C67" s="290">
        <v>0.03</v>
      </c>
      <c r="D67" s="290">
        <v>0</v>
      </c>
      <c r="E67" s="290">
        <v>0</v>
      </c>
      <c r="F67" s="271">
        <f t="shared" si="13"/>
        <v>6.1400000000000006</v>
      </c>
      <c r="G67" s="279" t="e">
        <f>(F67-F68)/F68</f>
        <v>#DIV/0!</v>
      </c>
      <c r="H67" s="279">
        <f>F67/F76</f>
        <v>2.4694327262577516E-4</v>
      </c>
      <c r="I67" s="243">
        <f>F67-F68</f>
        <v>6.1400000000000006</v>
      </c>
    </row>
    <row r="68" spans="1:9" ht="21.75" thickBot="1" x14ac:dyDescent="0.4">
      <c r="A68" s="428" t="s">
        <v>16</v>
      </c>
      <c r="B68" s="99">
        <v>0</v>
      </c>
      <c r="C68" s="99">
        <v>0</v>
      </c>
      <c r="D68" s="207">
        <v>0</v>
      </c>
      <c r="E68" s="99">
        <v>0</v>
      </c>
      <c r="F68" s="271">
        <f t="shared" si="13"/>
        <v>0</v>
      </c>
      <c r="G68" s="284"/>
      <c r="H68" s="284"/>
      <c r="I68" s="276"/>
    </row>
    <row r="69" spans="1:9" ht="21.75" thickBot="1" x14ac:dyDescent="0.4">
      <c r="A69" s="431" t="s">
        <v>34</v>
      </c>
      <c r="B69" s="277">
        <v>470.85</v>
      </c>
      <c r="C69" s="277">
        <v>284.83999999999997</v>
      </c>
      <c r="D69" s="277">
        <v>259.94</v>
      </c>
      <c r="E69" s="277">
        <v>48.9</v>
      </c>
      <c r="F69" s="321">
        <f t="shared" ref="F69:F72" si="16">B69+C69+D69+E69</f>
        <v>1064.5300000000002</v>
      </c>
      <c r="G69" s="337">
        <f t="shared" si="15"/>
        <v>0.51971505253540451</v>
      </c>
      <c r="H69" s="337">
        <f>F69/$F$76</f>
        <v>4.2814091532299099E-2</v>
      </c>
      <c r="I69" s="294">
        <f>F69-F70</f>
        <v>364.05000000000018</v>
      </c>
    </row>
    <row r="70" spans="1:9" ht="21.75" thickBot="1" x14ac:dyDescent="0.4">
      <c r="A70" s="428" t="s">
        <v>35</v>
      </c>
      <c r="B70" s="99">
        <v>356.76</v>
      </c>
      <c r="C70" s="99">
        <v>255.18</v>
      </c>
      <c r="D70" s="99">
        <v>42.61</v>
      </c>
      <c r="E70" s="99">
        <v>45.93</v>
      </c>
      <c r="F70" s="146">
        <f t="shared" si="16"/>
        <v>700.48</v>
      </c>
      <c r="G70" s="284"/>
      <c r="H70" s="284"/>
      <c r="I70" s="276"/>
    </row>
    <row r="71" spans="1:9" ht="21.75" thickBot="1" x14ac:dyDescent="0.4">
      <c r="A71" s="425" t="s">
        <v>63</v>
      </c>
      <c r="B71" s="277">
        <v>2358.38</v>
      </c>
      <c r="C71" s="277">
        <v>368.45</v>
      </c>
      <c r="D71" s="277">
        <v>2.0099999999999998</v>
      </c>
      <c r="E71" s="277">
        <v>7.93</v>
      </c>
      <c r="F71" s="278">
        <f t="shared" si="16"/>
        <v>2736.77</v>
      </c>
      <c r="G71" s="279">
        <f t="shared" si="15"/>
        <v>0.342290865573256</v>
      </c>
      <c r="H71" s="279">
        <f>F71/$F$76</f>
        <v>0.11006953423844343</v>
      </c>
      <c r="I71" s="243">
        <f>F71-F72</f>
        <v>697.8900000000001</v>
      </c>
    </row>
    <row r="72" spans="1:9" ht="21.75" thickBot="1" x14ac:dyDescent="0.4">
      <c r="A72" s="428" t="s">
        <v>35</v>
      </c>
      <c r="B72" s="99">
        <v>1886.48</v>
      </c>
      <c r="C72" s="99">
        <v>143.55000000000001</v>
      </c>
      <c r="D72" s="99">
        <v>0</v>
      </c>
      <c r="E72" s="99">
        <v>8.85</v>
      </c>
      <c r="F72" s="146">
        <f t="shared" si="16"/>
        <v>2038.8799999999999</v>
      </c>
      <c r="G72" s="284"/>
      <c r="H72" s="284"/>
      <c r="I72" s="276"/>
    </row>
    <row r="73" spans="1:9" ht="21" x14ac:dyDescent="0.35">
      <c r="A73" s="432" t="s">
        <v>36</v>
      </c>
      <c r="B73" s="340">
        <f t="shared" ref="B73:F74" si="17">SUM(B59,B61,B63,B65,B67,B69,B71)</f>
        <v>4174.7299999999996</v>
      </c>
      <c r="C73" s="340">
        <f t="shared" si="17"/>
        <v>1285.8</v>
      </c>
      <c r="D73" s="340">
        <f t="shared" si="17"/>
        <v>264.53999999999996</v>
      </c>
      <c r="E73" s="340">
        <f t="shared" si="17"/>
        <v>77.390000000000015</v>
      </c>
      <c r="F73" s="340">
        <f t="shared" si="17"/>
        <v>5802.4600000000009</v>
      </c>
      <c r="G73" s="293">
        <f t="shared" si="15"/>
        <v>0.37221357726307447</v>
      </c>
      <c r="H73" s="293">
        <f>F73/$F$76</f>
        <v>0.23336782763520447</v>
      </c>
      <c r="I73" s="243">
        <f>F73-F74</f>
        <v>1573.920000000001</v>
      </c>
    </row>
    <row r="74" spans="1:9" ht="21" x14ac:dyDescent="0.35">
      <c r="A74" s="426" t="s">
        <v>26</v>
      </c>
      <c r="B74" s="352">
        <f t="shared" si="17"/>
        <v>3288.77</v>
      </c>
      <c r="C74" s="352">
        <f t="shared" si="17"/>
        <v>814.72</v>
      </c>
      <c r="D74" s="352">
        <f t="shared" si="17"/>
        <v>55.45</v>
      </c>
      <c r="E74" s="352">
        <f t="shared" si="17"/>
        <v>69.599999999999994</v>
      </c>
      <c r="F74" s="352">
        <f t="shared" si="17"/>
        <v>4228.54</v>
      </c>
      <c r="G74" s="357"/>
      <c r="H74" s="357"/>
      <c r="I74" s="355"/>
    </row>
    <row r="75" spans="1:9" ht="21" x14ac:dyDescent="0.35">
      <c r="A75" s="429" t="s">
        <v>27</v>
      </c>
      <c r="B75" s="344">
        <f t="shared" ref="B75:F75" si="18">(B73-B74)/B74</f>
        <v>0.26938946779495054</v>
      </c>
      <c r="C75" s="344">
        <f t="shared" si="18"/>
        <v>0.57821091908876654</v>
      </c>
      <c r="D75" s="344">
        <f t="shared" si="18"/>
        <v>3.77078449053201</v>
      </c>
      <c r="E75" s="344">
        <f t="shared" si="18"/>
        <v>0.11192528735632214</v>
      </c>
      <c r="F75" s="344">
        <f t="shared" si="18"/>
        <v>0.37221357726307447</v>
      </c>
      <c r="G75" s="342"/>
      <c r="H75" s="342"/>
      <c r="I75" s="343"/>
    </row>
    <row r="76" spans="1:9" ht="21" x14ac:dyDescent="0.35">
      <c r="A76" s="361" t="s">
        <v>41</v>
      </c>
      <c r="B76" s="243">
        <f>B73+B55</f>
        <v>8879.369999999999</v>
      </c>
      <c r="C76" s="243">
        <f t="shared" ref="C76:F76" si="19">C73+C55</f>
        <v>12723.47</v>
      </c>
      <c r="D76" s="243">
        <f t="shared" si="19"/>
        <v>2751.1200000000003</v>
      </c>
      <c r="E76" s="243">
        <f t="shared" si="19"/>
        <v>510.05000000000007</v>
      </c>
      <c r="F76" s="243">
        <f t="shared" si="19"/>
        <v>24864.010000000002</v>
      </c>
      <c r="G76" s="354">
        <f t="shared" ref="G76" si="20">(F76-F77)/F77</f>
        <v>0.18230921101433953</v>
      </c>
      <c r="H76" s="354">
        <f>F76/$F$76</f>
        <v>1</v>
      </c>
      <c r="I76" s="243">
        <f>F76-F77</f>
        <v>3833.9700000000012</v>
      </c>
    </row>
    <row r="77" spans="1:9" ht="21" x14ac:dyDescent="0.35">
      <c r="A77" s="426" t="s">
        <v>26</v>
      </c>
      <c r="B77" s="355">
        <f>B56+B74</f>
        <v>8022.4</v>
      </c>
      <c r="C77" s="355">
        <f t="shared" ref="C77:F77" si="21">C56+C74</f>
        <v>10132.009999999998</v>
      </c>
      <c r="D77" s="355">
        <f t="shared" si="21"/>
        <v>2397.1999999999998</v>
      </c>
      <c r="E77" s="355">
        <f t="shared" si="21"/>
        <v>478.42999999999984</v>
      </c>
      <c r="F77" s="355">
        <f t="shared" si="21"/>
        <v>21030.04</v>
      </c>
      <c r="G77" s="342"/>
      <c r="H77" s="342"/>
      <c r="I77" s="343"/>
    </row>
    <row r="78" spans="1:9" ht="21" x14ac:dyDescent="0.35">
      <c r="A78" s="433" t="s">
        <v>27</v>
      </c>
      <c r="B78" s="354">
        <f>(B76-B77)/B77</f>
        <v>0.10682214798564013</v>
      </c>
      <c r="C78" s="354">
        <f t="shared" ref="C78:E78" si="22">(C76-C77)/C77</f>
        <v>0.25576958569918518</v>
      </c>
      <c r="D78" s="354">
        <f t="shared" si="22"/>
        <v>0.14763891206407498</v>
      </c>
      <c r="E78" s="354">
        <f t="shared" si="22"/>
        <v>6.609117321238267E-2</v>
      </c>
      <c r="F78" s="354">
        <f>(F76-F77)/F77</f>
        <v>0.18230921101433953</v>
      </c>
      <c r="G78" s="342"/>
      <c r="H78" s="342"/>
      <c r="I78" s="343"/>
    </row>
    <row r="79" spans="1:9" ht="21" x14ac:dyDescent="0.35">
      <c r="A79" s="265" t="s">
        <v>42</v>
      </c>
      <c r="B79" s="354">
        <f>B76/$F$76</f>
        <v>0.35711737567673107</v>
      </c>
      <c r="C79" s="354">
        <f t="shared" ref="C79:F79" si="23">C76/$F$76</f>
        <v>0.51172236497652623</v>
      </c>
      <c r="D79" s="354">
        <f t="shared" si="23"/>
        <v>0.11064667364596459</v>
      </c>
      <c r="E79" s="354">
        <f t="shared" si="23"/>
        <v>2.0513585700777954E-2</v>
      </c>
      <c r="F79" s="354">
        <f t="shared" si="23"/>
        <v>1</v>
      </c>
      <c r="G79" s="342"/>
      <c r="H79" s="342"/>
      <c r="I79" s="343"/>
    </row>
    <row r="80" spans="1:9" ht="21" x14ac:dyDescent="0.35">
      <c r="A80" s="426" t="s">
        <v>43</v>
      </c>
      <c r="B80" s="357">
        <f>B77/$F$77</f>
        <v>0.38147335906160895</v>
      </c>
      <c r="C80" s="357">
        <f>C77/$F$77</f>
        <v>0.48178748114601772</v>
      </c>
      <c r="D80" s="357">
        <f>D77/$F$77</f>
        <v>0.11398932194137527</v>
      </c>
      <c r="E80" s="357">
        <f>E77/$F$77</f>
        <v>2.2749837850997896E-2</v>
      </c>
      <c r="F80" s="357">
        <f>F77/$F$77</f>
        <v>1</v>
      </c>
      <c r="G80" s="342"/>
      <c r="H80" s="342"/>
      <c r="I80" s="343"/>
    </row>
    <row r="81" spans="1:9" ht="18.75" x14ac:dyDescent="0.3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21" x14ac:dyDescent="0.35">
      <c r="A82" s="75" t="s">
        <v>44</v>
      </c>
      <c r="B82" s="61"/>
      <c r="C82" s="61"/>
      <c r="D82" s="61"/>
      <c r="E82" s="61"/>
      <c r="F82" s="61"/>
      <c r="G82" s="61"/>
      <c r="H82" s="61"/>
      <c r="I82" s="61"/>
    </row>
    <row r="83" spans="1:9" s="20" customFormat="1" ht="18.75" x14ac:dyDescent="0.3">
      <c r="A83" s="15" t="s">
        <v>66</v>
      </c>
      <c r="B83" s="15"/>
      <c r="C83" s="15"/>
      <c r="D83" s="15"/>
      <c r="E83" s="15"/>
      <c r="F83" s="15"/>
      <c r="G83" s="15"/>
      <c r="H83" s="15"/>
      <c r="I83" s="15"/>
    </row>
    <row r="84" spans="1:9" s="20" customFormat="1" ht="18.75" x14ac:dyDescent="0.3">
      <c r="A84" s="15" t="s">
        <v>67</v>
      </c>
      <c r="B84" s="15"/>
      <c r="C84" s="15"/>
      <c r="D84" s="15"/>
      <c r="E84" s="15"/>
      <c r="F84" s="15"/>
      <c r="G84" s="15"/>
      <c r="H84" s="15"/>
      <c r="I84" s="15"/>
    </row>
    <row r="85" spans="1:9" ht="18.75" x14ac:dyDescent="0.3">
      <c r="A85" s="15" t="s">
        <v>74</v>
      </c>
      <c r="B85" s="61"/>
      <c r="C85" s="61"/>
      <c r="D85" s="61"/>
      <c r="E85" s="61"/>
      <c r="F85" s="61"/>
      <c r="G85" s="61"/>
      <c r="H85" s="61"/>
      <c r="I85" s="61"/>
    </row>
    <row r="86" spans="1:9" ht="18.75" x14ac:dyDescent="0.3">
      <c r="A86" s="15" t="s">
        <v>72</v>
      </c>
      <c r="B86" s="61"/>
      <c r="C86" s="61"/>
      <c r="D86" s="61"/>
      <c r="E86" s="61"/>
      <c r="F86" s="61"/>
      <c r="G86" s="61"/>
      <c r="H86" s="61"/>
      <c r="I86" s="61"/>
    </row>
    <row r="87" spans="1:9" ht="18.75" x14ac:dyDescent="0.3">
      <c r="A87" s="15" t="s">
        <v>78</v>
      </c>
      <c r="B87" s="61"/>
      <c r="C87" s="61"/>
      <c r="D87" s="61"/>
      <c r="E87" s="61"/>
      <c r="F87" s="61"/>
      <c r="G87" s="61"/>
      <c r="H87" s="61"/>
      <c r="I87" s="61"/>
    </row>
  </sheetData>
  <mergeCells count="1">
    <mergeCell ref="A1:I2"/>
  </mergeCells>
  <pageMargins left="0.7" right="0.7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32.7109375" style="19" customWidth="1"/>
    <col min="2" max="2" width="18" style="19" bestFit="1" customWidth="1"/>
    <col min="3" max="3" width="14.140625" style="19" customWidth="1"/>
    <col min="4" max="4" width="17.140625" style="19" customWidth="1"/>
    <col min="5" max="5" width="18" style="19" bestFit="1" customWidth="1"/>
    <col min="6" max="7" width="16.5703125" style="19" bestFit="1" customWidth="1"/>
    <col min="8" max="8" width="16.140625" style="19" customWidth="1"/>
    <col min="9" max="16384" width="9.140625" style="19"/>
  </cols>
  <sheetData>
    <row r="1" spans="1:8" x14ac:dyDescent="0.25">
      <c r="A1" s="84" t="s">
        <v>83</v>
      </c>
      <c r="B1" s="84"/>
      <c r="C1" s="84"/>
      <c r="D1" s="84"/>
      <c r="E1" s="84"/>
      <c r="F1" s="84"/>
      <c r="G1" s="84"/>
      <c r="H1" s="84"/>
    </row>
    <row r="2" spans="1:8" ht="18" customHeight="1" x14ac:dyDescent="0.25">
      <c r="A2" s="85"/>
      <c r="B2" s="85"/>
      <c r="C2" s="85"/>
      <c r="D2" s="85"/>
      <c r="E2" s="85"/>
      <c r="F2" s="85"/>
      <c r="G2" s="85"/>
      <c r="H2" s="85"/>
    </row>
    <row r="3" spans="1:8" ht="19.5" thickBot="1" x14ac:dyDescent="0.35">
      <c r="A3" s="86"/>
      <c r="B3" s="86"/>
      <c r="C3" s="86"/>
      <c r="D3" s="86"/>
      <c r="E3" s="86"/>
      <c r="F3" s="86"/>
      <c r="G3" s="86"/>
      <c r="H3" s="86"/>
    </row>
    <row r="4" spans="1:8" ht="57" thickBot="1" x14ac:dyDescent="0.3">
      <c r="A4" s="24" t="s">
        <v>0</v>
      </c>
      <c r="B4" s="62" t="s">
        <v>46</v>
      </c>
      <c r="C4" s="62" t="s">
        <v>45</v>
      </c>
      <c r="D4" s="62" t="s">
        <v>52</v>
      </c>
      <c r="E4" s="62" t="s">
        <v>81</v>
      </c>
      <c r="F4" s="63" t="s">
        <v>13</v>
      </c>
      <c r="G4" s="64" t="s">
        <v>14</v>
      </c>
      <c r="H4" s="65" t="s">
        <v>15</v>
      </c>
    </row>
    <row r="5" spans="1:8" ht="18.75" x14ac:dyDescent="0.3">
      <c r="A5" s="66"/>
      <c r="B5" s="67"/>
      <c r="C5" s="67"/>
      <c r="D5" s="67"/>
      <c r="E5" s="67"/>
      <c r="F5" s="67"/>
      <c r="G5" s="67"/>
      <c r="H5" s="68"/>
    </row>
    <row r="6" spans="1:8" ht="18.75" x14ac:dyDescent="0.3">
      <c r="A6" s="29" t="s">
        <v>62</v>
      </c>
      <c r="B6" s="69"/>
      <c r="C6" s="69"/>
      <c r="D6" s="69"/>
      <c r="E6" s="69"/>
      <c r="F6" s="69"/>
      <c r="G6" s="69"/>
      <c r="H6" s="69"/>
    </row>
    <row r="7" spans="1:8" ht="21.75" thickBot="1" x14ac:dyDescent="0.4">
      <c r="A7" s="42" t="s">
        <v>19</v>
      </c>
      <c r="B7" s="270">
        <v>1848.35</v>
      </c>
      <c r="C7" s="270">
        <v>6.23</v>
      </c>
      <c r="D7" s="270">
        <v>330.83</v>
      </c>
      <c r="E7" s="271">
        <f>B7+C7+D7</f>
        <v>2185.41</v>
      </c>
      <c r="F7" s="272">
        <f>(E7-E8)/E8</f>
        <v>2.0070173507437015</v>
      </c>
      <c r="G7" s="273">
        <f>E7/$E$66</f>
        <v>9.8882632273127269E-2</v>
      </c>
      <c r="H7" s="243">
        <f>E7-E8</f>
        <v>1458.6399999999999</v>
      </c>
    </row>
    <row r="8" spans="1:8" ht="21.75" thickBot="1" x14ac:dyDescent="0.4">
      <c r="A8" s="44" t="s">
        <v>16</v>
      </c>
      <c r="B8" s="99">
        <v>485.57</v>
      </c>
      <c r="C8" s="99">
        <v>5.17</v>
      </c>
      <c r="D8" s="99">
        <v>236.03</v>
      </c>
      <c r="E8" s="146">
        <f t="shared" ref="E8:E53" si="0">B8+C8+D8</f>
        <v>726.77</v>
      </c>
      <c r="F8" s="274"/>
      <c r="G8" s="275"/>
      <c r="H8" s="276"/>
    </row>
    <row r="9" spans="1:8" ht="21.75" thickBot="1" x14ac:dyDescent="0.4">
      <c r="A9" s="42" t="s">
        <v>23</v>
      </c>
      <c r="B9" s="277">
        <v>467.29</v>
      </c>
      <c r="C9" s="277">
        <v>1.27</v>
      </c>
      <c r="D9" s="277">
        <v>11.33</v>
      </c>
      <c r="E9" s="278">
        <f t="shared" si="0"/>
        <v>479.89</v>
      </c>
      <c r="F9" s="279">
        <f t="shared" ref="F9:F39" si="1">(E9-E10)/E10</f>
        <v>0.62327909887359201</v>
      </c>
      <c r="G9" s="279">
        <f>E9/$E$66</f>
        <v>2.1713448003601636E-2</v>
      </c>
      <c r="H9" s="185">
        <f>E9-E10</f>
        <v>184.26</v>
      </c>
    </row>
    <row r="10" spans="1:8" ht="21.75" thickBot="1" x14ac:dyDescent="0.4">
      <c r="A10" s="44" t="s">
        <v>16</v>
      </c>
      <c r="B10" s="99">
        <v>288.20999999999998</v>
      </c>
      <c r="C10" s="99">
        <v>1.19</v>
      </c>
      <c r="D10" s="99">
        <v>6.23</v>
      </c>
      <c r="E10" s="280">
        <f t="shared" si="0"/>
        <v>295.63</v>
      </c>
      <c r="F10" s="274"/>
      <c r="G10" s="274"/>
      <c r="H10" s="276"/>
    </row>
    <row r="11" spans="1:8" ht="21.75" thickBot="1" x14ac:dyDescent="0.4">
      <c r="A11" s="42" t="s">
        <v>20</v>
      </c>
      <c r="B11" s="277">
        <v>5.26</v>
      </c>
      <c r="C11" s="277">
        <v>0</v>
      </c>
      <c r="D11" s="277">
        <v>15.95</v>
      </c>
      <c r="E11" s="281">
        <f t="shared" si="0"/>
        <v>21.21</v>
      </c>
      <c r="F11" s="282">
        <f>(E11-E12)/E12</f>
        <v>-0.90803052640707649</v>
      </c>
      <c r="G11" s="279">
        <f>E11/$E$66</f>
        <v>9.5968291099291652E-4</v>
      </c>
      <c r="H11" s="283">
        <f>E11-E12</f>
        <v>-209.41</v>
      </c>
    </row>
    <row r="12" spans="1:8" ht="26.25" customHeight="1" thickBot="1" x14ac:dyDescent="0.4">
      <c r="A12" s="44" t="s">
        <v>16</v>
      </c>
      <c r="B12" s="99">
        <v>210.87</v>
      </c>
      <c r="C12" s="99">
        <v>0</v>
      </c>
      <c r="D12" s="99">
        <v>19.75</v>
      </c>
      <c r="E12" s="146">
        <f t="shared" si="0"/>
        <v>230.62</v>
      </c>
      <c r="F12" s="284"/>
      <c r="G12" s="284"/>
      <c r="H12" s="285"/>
    </row>
    <row r="13" spans="1:8" ht="21.75" thickBot="1" x14ac:dyDescent="0.4">
      <c r="A13" s="40" t="s">
        <v>69</v>
      </c>
      <c r="B13" s="277">
        <v>0</v>
      </c>
      <c r="C13" s="277">
        <v>0</v>
      </c>
      <c r="D13" s="277">
        <v>2.0699999999999998</v>
      </c>
      <c r="E13" s="277">
        <f t="shared" si="0"/>
        <v>2.0699999999999998</v>
      </c>
      <c r="F13" s="286" t="e">
        <f>(E13-E14)/E14</f>
        <v>#DIV/0!</v>
      </c>
      <c r="G13" s="286">
        <f>E13/E66</f>
        <v>9.3660708427880101E-5</v>
      </c>
      <c r="H13" s="287">
        <f>E13-E14</f>
        <v>2.0699999999999998</v>
      </c>
    </row>
    <row r="14" spans="1:8" ht="21.75" thickBot="1" x14ac:dyDescent="0.4">
      <c r="A14" s="70" t="s">
        <v>16</v>
      </c>
      <c r="B14" s="288">
        <v>0</v>
      </c>
      <c r="C14" s="288">
        <v>0</v>
      </c>
      <c r="D14" s="288">
        <v>0</v>
      </c>
      <c r="E14" s="288">
        <f t="shared" si="0"/>
        <v>0</v>
      </c>
      <c r="F14" s="275"/>
      <c r="G14" s="275"/>
      <c r="H14" s="289"/>
    </row>
    <row r="15" spans="1:8" ht="21.75" thickBot="1" x14ac:dyDescent="0.4">
      <c r="A15" s="42" t="s">
        <v>75</v>
      </c>
      <c r="B15" s="290">
        <v>0</v>
      </c>
      <c r="C15" s="290">
        <v>0</v>
      </c>
      <c r="D15" s="290">
        <v>0.05</v>
      </c>
      <c r="E15" s="290">
        <f>B15+C15+D15</f>
        <v>0.05</v>
      </c>
      <c r="F15" s="273" t="e">
        <f>(E15-E16)/E16</f>
        <v>#DIV/0!</v>
      </c>
      <c r="G15" s="273">
        <f>E15/E66</f>
        <v>2.2623359523642541E-6</v>
      </c>
      <c r="H15" s="291">
        <f>E15-E16</f>
        <v>0.05</v>
      </c>
    </row>
    <row r="16" spans="1:8" ht="21.75" thickBot="1" x14ac:dyDescent="0.4">
      <c r="A16" s="45" t="s">
        <v>16</v>
      </c>
      <c r="B16" s="146">
        <v>0</v>
      </c>
      <c r="C16" s="140">
        <v>0</v>
      </c>
      <c r="D16" s="140">
        <v>0</v>
      </c>
      <c r="E16" s="140">
        <f>B16+C16+D16</f>
        <v>0</v>
      </c>
      <c r="F16" s="284"/>
      <c r="G16" s="284"/>
      <c r="H16" s="285"/>
    </row>
    <row r="17" spans="1:8" ht="21.75" thickBot="1" x14ac:dyDescent="0.4">
      <c r="A17" s="46" t="s">
        <v>21</v>
      </c>
      <c r="B17" s="277">
        <v>300.23</v>
      </c>
      <c r="C17" s="277">
        <v>0</v>
      </c>
      <c r="D17" s="277">
        <v>70.290000000000006</v>
      </c>
      <c r="E17" s="292">
        <f t="shared" si="0"/>
        <v>370.52000000000004</v>
      </c>
      <c r="F17" s="293">
        <f t="shared" si="1"/>
        <v>0.41679412664423393</v>
      </c>
      <c r="G17" s="293">
        <f>E17/$E$66</f>
        <v>1.6764814341400067E-2</v>
      </c>
      <c r="H17" s="294">
        <f>E17-E18</f>
        <v>109.00000000000006</v>
      </c>
    </row>
    <row r="18" spans="1:8" ht="21.75" thickBot="1" x14ac:dyDescent="0.4">
      <c r="A18" s="44" t="s">
        <v>16</v>
      </c>
      <c r="B18" s="288">
        <v>200</v>
      </c>
      <c r="C18" s="288">
        <v>0</v>
      </c>
      <c r="D18" s="288">
        <v>61.52</v>
      </c>
      <c r="E18" s="295">
        <f t="shared" si="0"/>
        <v>261.52</v>
      </c>
      <c r="F18" s="296"/>
      <c r="G18" s="296"/>
      <c r="H18" s="297"/>
    </row>
    <row r="19" spans="1:8" ht="21.75" thickBot="1" x14ac:dyDescent="0.4">
      <c r="A19" s="42" t="s">
        <v>70</v>
      </c>
      <c r="B19" s="298">
        <v>0</v>
      </c>
      <c r="C19" s="298">
        <v>0</v>
      </c>
      <c r="D19" s="298">
        <v>3.49</v>
      </c>
      <c r="E19" s="299">
        <f t="shared" si="0"/>
        <v>3.49</v>
      </c>
      <c r="F19" s="300">
        <f t="shared" ref="F19" si="2">(E19-E20)/E20</f>
        <v>2.0347826086956524</v>
      </c>
      <c r="G19" s="300">
        <f>E19/$E$66</f>
        <v>1.5791104947502493E-4</v>
      </c>
      <c r="H19" s="301">
        <f>E19-E20</f>
        <v>2.3400000000000003</v>
      </c>
    </row>
    <row r="20" spans="1:8" ht="21.75" thickBot="1" x14ac:dyDescent="0.4">
      <c r="A20" s="44" t="s">
        <v>16</v>
      </c>
      <c r="B20" s="302">
        <v>0</v>
      </c>
      <c r="C20" s="99">
        <v>0</v>
      </c>
      <c r="D20" s="99">
        <v>1.1499999999999999</v>
      </c>
      <c r="E20" s="303">
        <f t="shared" si="0"/>
        <v>1.1499999999999999</v>
      </c>
      <c r="F20" s="304"/>
      <c r="G20" s="304"/>
      <c r="H20" s="305"/>
    </row>
    <row r="21" spans="1:8" ht="21.75" thickBot="1" x14ac:dyDescent="0.4">
      <c r="A21" s="42" t="s">
        <v>55</v>
      </c>
      <c r="B21" s="278">
        <v>1573.13</v>
      </c>
      <c r="C21" s="278">
        <v>20.07</v>
      </c>
      <c r="D21" s="277">
        <v>84.32</v>
      </c>
      <c r="E21" s="278">
        <f t="shared" si="0"/>
        <v>1677.52</v>
      </c>
      <c r="F21" s="279">
        <f t="shared" si="1"/>
        <v>0.25453947171617447</v>
      </c>
      <c r="G21" s="279">
        <f>E21/$E$66</f>
        <v>7.5902276136201666E-2</v>
      </c>
      <c r="H21" s="306">
        <f>E21-E22</f>
        <v>340.3599999999999</v>
      </c>
    </row>
    <row r="22" spans="1:8" ht="21.75" thickBot="1" x14ac:dyDescent="0.4">
      <c r="A22" s="44" t="s">
        <v>16</v>
      </c>
      <c r="B22" s="99">
        <v>1234.6600000000001</v>
      </c>
      <c r="C22" s="99">
        <v>16.22</v>
      </c>
      <c r="D22" s="307">
        <v>86.28</v>
      </c>
      <c r="E22" s="146">
        <f t="shared" si="0"/>
        <v>1337.16</v>
      </c>
      <c r="F22" s="284"/>
      <c r="G22" s="284"/>
      <c r="H22" s="308"/>
    </row>
    <row r="23" spans="1:8" ht="21.75" thickBot="1" x14ac:dyDescent="0.4">
      <c r="A23" s="42" t="s">
        <v>56</v>
      </c>
      <c r="B23" s="156">
        <v>53.02</v>
      </c>
      <c r="C23" s="277">
        <v>25.25</v>
      </c>
      <c r="D23" s="277">
        <v>164.79</v>
      </c>
      <c r="E23" s="278">
        <f t="shared" si="0"/>
        <v>243.06</v>
      </c>
      <c r="F23" s="279">
        <f t="shared" si="1"/>
        <v>-0.88041328413284137</v>
      </c>
      <c r="G23" s="279">
        <f>E23/$E$66</f>
        <v>1.0997667531633112E-2</v>
      </c>
      <c r="H23" s="306">
        <f>E23-E24</f>
        <v>-1789.4400000000003</v>
      </c>
    </row>
    <row r="24" spans="1:8" ht="21.75" thickBot="1" x14ac:dyDescent="0.4">
      <c r="A24" s="44" t="s">
        <v>16</v>
      </c>
      <c r="B24" s="309">
        <v>1809.94</v>
      </c>
      <c r="C24" s="99">
        <v>22.64</v>
      </c>
      <c r="D24" s="99">
        <v>199.92</v>
      </c>
      <c r="E24" s="146">
        <f t="shared" si="0"/>
        <v>2032.5000000000002</v>
      </c>
      <c r="F24" s="284"/>
      <c r="G24" s="284"/>
      <c r="H24" s="308"/>
    </row>
    <row r="25" spans="1:8" ht="21.75" thickBot="1" x14ac:dyDescent="0.4">
      <c r="A25" s="42" t="s">
        <v>57</v>
      </c>
      <c r="B25" s="310">
        <v>1033.6500000000001</v>
      </c>
      <c r="C25" s="107">
        <v>43.87</v>
      </c>
      <c r="D25" s="107">
        <v>79.7</v>
      </c>
      <c r="E25" s="278">
        <f t="shared" si="0"/>
        <v>1157.22</v>
      </c>
      <c r="F25" s="279">
        <f t="shared" si="1"/>
        <v>-3.3596392333709146E-2</v>
      </c>
      <c r="G25" s="279">
        <f>E25/$E$66</f>
        <v>5.236040821589924E-2</v>
      </c>
      <c r="H25" s="306">
        <f>E25-E26</f>
        <v>-40.230000000000018</v>
      </c>
    </row>
    <row r="26" spans="1:8" ht="21.75" thickBot="1" x14ac:dyDescent="0.4">
      <c r="A26" s="44" t="s">
        <v>16</v>
      </c>
      <c r="B26" s="311">
        <v>1079.45</v>
      </c>
      <c r="C26" s="175">
        <v>48.43</v>
      </c>
      <c r="D26" s="175">
        <v>69.569999999999993</v>
      </c>
      <c r="E26" s="146">
        <f t="shared" si="0"/>
        <v>1197.45</v>
      </c>
      <c r="F26" s="284"/>
      <c r="G26" s="284"/>
      <c r="H26" s="308"/>
    </row>
    <row r="27" spans="1:8" ht="21.75" thickBot="1" x14ac:dyDescent="0.4">
      <c r="A27" s="42" t="s">
        <v>54</v>
      </c>
      <c r="B27" s="278">
        <v>0</v>
      </c>
      <c r="C27" s="278">
        <v>0</v>
      </c>
      <c r="D27" s="277">
        <v>6.29</v>
      </c>
      <c r="E27" s="278">
        <f t="shared" si="0"/>
        <v>6.29</v>
      </c>
      <c r="F27" s="279">
        <f t="shared" si="1"/>
        <v>0.22851562499999997</v>
      </c>
      <c r="G27" s="279">
        <f>E27/$E$66</f>
        <v>2.8460186280742316E-4</v>
      </c>
      <c r="H27" s="306">
        <f>E27-E28</f>
        <v>1.17</v>
      </c>
    </row>
    <row r="28" spans="1:8" ht="21.75" thickBot="1" x14ac:dyDescent="0.4">
      <c r="A28" s="44" t="s">
        <v>16</v>
      </c>
      <c r="B28" s="99">
        <v>0</v>
      </c>
      <c r="C28" s="99">
        <v>0</v>
      </c>
      <c r="D28" s="99">
        <v>5.12</v>
      </c>
      <c r="E28" s="146">
        <f t="shared" si="0"/>
        <v>5.12</v>
      </c>
      <c r="F28" s="284"/>
      <c r="G28" s="284"/>
      <c r="H28" s="308"/>
    </row>
    <row r="29" spans="1:8" ht="21.75" thickBot="1" x14ac:dyDescent="0.4">
      <c r="A29" s="42" t="s">
        <v>76</v>
      </c>
      <c r="B29" s="277">
        <v>0</v>
      </c>
      <c r="C29" s="277">
        <v>0</v>
      </c>
      <c r="D29" s="312">
        <v>31.98</v>
      </c>
      <c r="E29" s="313">
        <f t="shared" si="0"/>
        <v>31.98</v>
      </c>
      <c r="F29" s="279">
        <f t="shared" si="1"/>
        <v>0.51923990498812345</v>
      </c>
      <c r="G29" s="279">
        <f>E29/$E$66</f>
        <v>1.4469900751321767E-3</v>
      </c>
      <c r="H29" s="314">
        <f>E29-E30</f>
        <v>10.93</v>
      </c>
    </row>
    <row r="30" spans="1:8" ht="21.75" thickBot="1" x14ac:dyDescent="0.4">
      <c r="A30" s="44" t="s">
        <v>16</v>
      </c>
      <c r="B30" s="99">
        <v>0</v>
      </c>
      <c r="C30" s="99">
        <v>0</v>
      </c>
      <c r="D30" s="99">
        <v>21.05</v>
      </c>
      <c r="E30" s="280">
        <f t="shared" si="0"/>
        <v>21.05</v>
      </c>
      <c r="F30" s="274"/>
      <c r="G30" s="284"/>
      <c r="H30" s="315"/>
    </row>
    <row r="31" spans="1:8" ht="21.75" thickBot="1" x14ac:dyDescent="0.4">
      <c r="A31" s="42" t="s">
        <v>25</v>
      </c>
      <c r="B31" s="277">
        <v>0</v>
      </c>
      <c r="C31" s="277">
        <v>0</v>
      </c>
      <c r="D31" s="277">
        <v>1.1599999999999999</v>
      </c>
      <c r="E31" s="278">
        <f t="shared" si="0"/>
        <v>1.1599999999999999</v>
      </c>
      <c r="F31" s="279">
        <f t="shared" si="1"/>
        <v>-4.9180327868852507E-2</v>
      </c>
      <c r="G31" s="279">
        <f>E31/$E$66</f>
        <v>5.2486194094850684E-5</v>
      </c>
      <c r="H31" s="306">
        <f>E31-E32</f>
        <v>-6.0000000000000053E-2</v>
      </c>
    </row>
    <row r="32" spans="1:8" ht="21.75" thickBot="1" x14ac:dyDescent="0.4">
      <c r="A32" s="44" t="s">
        <v>16</v>
      </c>
      <c r="B32" s="99">
        <v>0</v>
      </c>
      <c r="C32" s="99">
        <v>0</v>
      </c>
      <c r="D32" s="99">
        <v>1.22</v>
      </c>
      <c r="E32" s="280">
        <f t="shared" si="0"/>
        <v>1.22</v>
      </c>
      <c r="F32" s="284"/>
      <c r="G32" s="274"/>
      <c r="H32" s="308"/>
    </row>
    <row r="33" spans="1:8" ht="21.75" thickBot="1" x14ac:dyDescent="0.4">
      <c r="A33" s="42" t="s">
        <v>58</v>
      </c>
      <c r="B33" s="316">
        <v>893.6</v>
      </c>
      <c r="C33" s="317">
        <v>0</v>
      </c>
      <c r="D33" s="316">
        <v>173.01</v>
      </c>
      <c r="E33" s="278">
        <f t="shared" si="0"/>
        <v>1066.6100000000001</v>
      </c>
      <c r="F33" s="286">
        <f t="shared" si="1"/>
        <v>6.0310481212920246</v>
      </c>
      <c r="G33" s="282">
        <f>E33/$E$66</f>
        <v>4.8260603003024739E-2</v>
      </c>
      <c r="H33" s="287">
        <f>E33-E34</f>
        <v>914.91000000000008</v>
      </c>
    </row>
    <row r="34" spans="1:8" ht="21.75" thickBot="1" x14ac:dyDescent="0.4">
      <c r="A34" s="44" t="s">
        <v>16</v>
      </c>
      <c r="B34" s="318">
        <v>-76.25</v>
      </c>
      <c r="C34" s="319">
        <v>-4.58</v>
      </c>
      <c r="D34" s="320">
        <v>232.53</v>
      </c>
      <c r="E34" s="158">
        <f t="shared" si="0"/>
        <v>151.69999999999999</v>
      </c>
      <c r="F34" s="284"/>
      <c r="G34" s="275"/>
      <c r="H34" s="308"/>
    </row>
    <row r="35" spans="1:8" ht="21.75" thickBot="1" x14ac:dyDescent="0.4">
      <c r="A35" s="42" t="s">
        <v>28</v>
      </c>
      <c r="B35" s="321">
        <v>750</v>
      </c>
      <c r="C35" s="278">
        <v>26.12</v>
      </c>
      <c r="D35" s="278">
        <v>579.08000000000004</v>
      </c>
      <c r="E35" s="277">
        <f t="shared" si="0"/>
        <v>1355.2</v>
      </c>
      <c r="F35" s="282">
        <f t="shared" si="1"/>
        <v>0.26847440493462021</v>
      </c>
      <c r="G35" s="279">
        <f>E35/$E$66</f>
        <v>6.1318353652880742E-2</v>
      </c>
      <c r="H35" s="287">
        <f>E35-E36</f>
        <v>286.83000000000015</v>
      </c>
    </row>
    <row r="36" spans="1:8" ht="21.75" thickBot="1" x14ac:dyDescent="0.4">
      <c r="A36" s="44" t="s">
        <v>16</v>
      </c>
      <c r="B36" s="99">
        <v>541.41999999999996</v>
      </c>
      <c r="C36" s="99">
        <v>17.82</v>
      </c>
      <c r="D36" s="99">
        <v>509.13</v>
      </c>
      <c r="E36" s="322">
        <f t="shared" si="0"/>
        <v>1068.3699999999999</v>
      </c>
      <c r="F36" s="284"/>
      <c r="G36" s="304"/>
      <c r="H36" s="323"/>
    </row>
    <row r="37" spans="1:8" ht="21.75" thickBot="1" x14ac:dyDescent="0.4">
      <c r="A37" s="42" t="s">
        <v>30</v>
      </c>
      <c r="B37" s="277">
        <v>1316.13</v>
      </c>
      <c r="C37" s="277">
        <v>0</v>
      </c>
      <c r="D37" s="277">
        <v>225.37</v>
      </c>
      <c r="E37" s="281">
        <f t="shared" si="0"/>
        <v>1541.5</v>
      </c>
      <c r="F37" s="286">
        <f t="shared" si="1"/>
        <v>0.37272362972527712</v>
      </c>
      <c r="G37" s="286">
        <f>E37/$E$66</f>
        <v>6.9747817411389954E-2</v>
      </c>
      <c r="H37" s="324">
        <f>E37-E38</f>
        <v>418.54999999999995</v>
      </c>
    </row>
    <row r="38" spans="1:8" ht="21.75" thickBot="1" x14ac:dyDescent="0.4">
      <c r="A38" s="44" t="s">
        <v>16</v>
      </c>
      <c r="B38" s="99">
        <v>874.87</v>
      </c>
      <c r="C38" s="99">
        <v>0</v>
      </c>
      <c r="D38" s="99">
        <v>248.08</v>
      </c>
      <c r="E38" s="146">
        <f t="shared" si="0"/>
        <v>1122.95</v>
      </c>
      <c r="F38" s="284"/>
      <c r="G38" s="284"/>
      <c r="H38" s="285"/>
    </row>
    <row r="39" spans="1:8" ht="21.75" thickBot="1" x14ac:dyDescent="0.4">
      <c r="A39" s="42" t="s">
        <v>59</v>
      </c>
      <c r="B39" s="277">
        <v>0</v>
      </c>
      <c r="C39" s="277">
        <v>1.28</v>
      </c>
      <c r="D39" s="277">
        <v>0.99</v>
      </c>
      <c r="E39" s="278">
        <f t="shared" si="0"/>
        <v>2.27</v>
      </c>
      <c r="F39" s="286">
        <f t="shared" si="1"/>
        <v>0.28977272727272729</v>
      </c>
      <c r="G39" s="286">
        <f>E39/$E$66</f>
        <v>1.0271005223733713E-4</v>
      </c>
      <c r="H39" s="287">
        <f>E39-E40</f>
        <v>0.51</v>
      </c>
    </row>
    <row r="40" spans="1:8" ht="21.75" thickBot="1" x14ac:dyDescent="0.4">
      <c r="A40" s="44" t="s">
        <v>16</v>
      </c>
      <c r="B40" s="325">
        <v>0</v>
      </c>
      <c r="C40" s="325">
        <v>1</v>
      </c>
      <c r="D40" s="325">
        <v>0.76</v>
      </c>
      <c r="E40" s="326">
        <f t="shared" si="0"/>
        <v>1.76</v>
      </c>
      <c r="F40" s="284"/>
      <c r="G40" s="284"/>
      <c r="H40" s="285"/>
    </row>
    <row r="41" spans="1:8" s="20" customFormat="1" ht="21.75" thickBot="1" x14ac:dyDescent="0.4">
      <c r="A41" s="42" t="s">
        <v>18</v>
      </c>
      <c r="B41" s="278">
        <v>1123.58</v>
      </c>
      <c r="C41" s="327">
        <v>0</v>
      </c>
      <c r="D41" s="328">
        <v>32.94</v>
      </c>
      <c r="E41" s="278">
        <f t="shared" si="0"/>
        <v>1156.52</v>
      </c>
      <c r="F41" s="286">
        <f t="shared" ref="F41" si="3">(E41-E42)/E42</f>
        <v>0.22150401351922253</v>
      </c>
      <c r="G41" s="286">
        <f>E41/$E$66</f>
        <v>5.2328735512566137E-2</v>
      </c>
      <c r="H41" s="287">
        <f>E41-E42</f>
        <v>209.71999999999991</v>
      </c>
    </row>
    <row r="42" spans="1:8" ht="21.75" thickBot="1" x14ac:dyDescent="0.4">
      <c r="A42" s="44" t="s">
        <v>16</v>
      </c>
      <c r="B42" s="99">
        <v>925.34</v>
      </c>
      <c r="C42" s="99">
        <v>0</v>
      </c>
      <c r="D42" s="99">
        <v>21.46</v>
      </c>
      <c r="E42" s="146">
        <f t="shared" si="0"/>
        <v>946.80000000000007</v>
      </c>
      <c r="F42" s="284"/>
      <c r="G42" s="284"/>
      <c r="H42" s="285"/>
    </row>
    <row r="43" spans="1:8" s="20" customFormat="1" ht="21.75" thickBot="1" x14ac:dyDescent="0.4">
      <c r="A43" s="42" t="s">
        <v>60</v>
      </c>
      <c r="B43" s="278">
        <v>362.15</v>
      </c>
      <c r="C43" s="329">
        <v>0</v>
      </c>
      <c r="D43" s="329">
        <v>8.98</v>
      </c>
      <c r="E43" s="278">
        <f t="shared" si="0"/>
        <v>371.13</v>
      </c>
      <c r="F43" s="286">
        <f t="shared" ref="F43" si="4">(E43-E44)/E44</f>
        <v>0.16751604379010948</v>
      </c>
      <c r="G43" s="286">
        <f>E43/$E$66</f>
        <v>1.6792414840018911E-2</v>
      </c>
      <c r="H43" s="287">
        <f>E43-E44</f>
        <v>53.25</v>
      </c>
    </row>
    <row r="44" spans="1:8" ht="21.75" thickBot="1" x14ac:dyDescent="0.4">
      <c r="A44" s="44" t="s">
        <v>16</v>
      </c>
      <c r="B44" s="99">
        <v>308.89</v>
      </c>
      <c r="C44" s="99">
        <v>0</v>
      </c>
      <c r="D44" s="99">
        <v>8.99</v>
      </c>
      <c r="E44" s="146">
        <f t="shared" si="0"/>
        <v>317.88</v>
      </c>
      <c r="F44" s="330"/>
      <c r="G44" s="330"/>
      <c r="H44" s="331"/>
    </row>
    <row r="45" spans="1:8" s="20" customFormat="1" ht="21.75" thickBot="1" x14ac:dyDescent="0.4">
      <c r="A45" s="42" t="s">
        <v>24</v>
      </c>
      <c r="B45" s="278">
        <v>1240.24</v>
      </c>
      <c r="C45" s="278">
        <v>11.72</v>
      </c>
      <c r="D45" s="328">
        <v>57.23</v>
      </c>
      <c r="E45" s="278">
        <f t="shared" si="0"/>
        <v>1309.19</v>
      </c>
      <c r="F45" s="286">
        <f t="shared" ref="F45" si="5">(E45-E46)/E46</f>
        <v>0.84887727722073159</v>
      </c>
      <c r="G45" s="286">
        <f>E45/$E$66</f>
        <v>5.9236552109515152E-2</v>
      </c>
      <c r="H45" s="287">
        <f>E45-E46</f>
        <v>601.09</v>
      </c>
    </row>
    <row r="46" spans="1:8" ht="21.75" thickBot="1" x14ac:dyDescent="0.4">
      <c r="A46" s="44" t="s">
        <v>16</v>
      </c>
      <c r="B46" s="99">
        <v>659.73</v>
      </c>
      <c r="C46" s="99">
        <v>6.95</v>
      </c>
      <c r="D46" s="99">
        <v>41.42</v>
      </c>
      <c r="E46" s="146">
        <f t="shared" si="0"/>
        <v>708.1</v>
      </c>
      <c r="F46" s="330"/>
      <c r="G46" s="330"/>
      <c r="H46" s="331"/>
    </row>
    <row r="47" spans="1:8" s="20" customFormat="1" ht="21.75" thickBot="1" x14ac:dyDescent="0.4">
      <c r="A47" s="42" t="s">
        <v>61</v>
      </c>
      <c r="B47" s="278">
        <v>0</v>
      </c>
      <c r="C47" s="278">
        <v>0</v>
      </c>
      <c r="D47" s="329">
        <v>4.93</v>
      </c>
      <c r="E47" s="332">
        <f t="shared" si="0"/>
        <v>4.93</v>
      </c>
      <c r="F47" s="286">
        <f t="shared" ref="F47" si="6">(E47-E48)/E48</f>
        <v>-0.2296875000000001</v>
      </c>
      <c r="G47" s="286">
        <f>E47/$E$66</f>
        <v>2.2306632490311543E-4</v>
      </c>
      <c r="H47" s="287">
        <f>E47-E48</f>
        <v>-1.4700000000000006</v>
      </c>
    </row>
    <row r="48" spans="1:8" ht="21.75" thickBot="1" x14ac:dyDescent="0.4">
      <c r="A48" s="44" t="s">
        <v>16</v>
      </c>
      <c r="B48" s="99">
        <v>0</v>
      </c>
      <c r="C48" s="99">
        <v>0</v>
      </c>
      <c r="D48" s="99">
        <v>6.4</v>
      </c>
      <c r="E48" s="146">
        <f t="shared" si="0"/>
        <v>6.4</v>
      </c>
      <c r="F48" s="330"/>
      <c r="G48" s="330"/>
      <c r="H48" s="331"/>
    </row>
    <row r="49" spans="1:8" s="20" customFormat="1" ht="21.75" thickBot="1" x14ac:dyDescent="0.4">
      <c r="A49" s="42" t="s">
        <v>17</v>
      </c>
      <c r="B49" s="333">
        <v>383.56</v>
      </c>
      <c r="C49" s="334">
        <v>19.04</v>
      </c>
      <c r="D49" s="335">
        <v>19.989999999999998</v>
      </c>
      <c r="E49" s="277">
        <f t="shared" si="0"/>
        <v>422.59000000000003</v>
      </c>
      <c r="F49" s="286">
        <f t="shared" ref="F49" si="7">(E49-E50)/E50</f>
        <v>1.6056850413121224</v>
      </c>
      <c r="G49" s="286">
        <f>E49/$E$66</f>
        <v>1.9120811002192203E-2</v>
      </c>
      <c r="H49" s="287">
        <f>E49-E50</f>
        <v>260.41000000000003</v>
      </c>
    </row>
    <row r="50" spans="1:8" ht="21.75" thickBot="1" x14ac:dyDescent="0.4">
      <c r="A50" s="44" t="s">
        <v>16</v>
      </c>
      <c r="B50" s="139">
        <v>103.43</v>
      </c>
      <c r="C50" s="139">
        <v>17.8</v>
      </c>
      <c r="D50" s="139">
        <v>40.950000000000003</v>
      </c>
      <c r="E50" s="146">
        <f t="shared" si="0"/>
        <v>162.18</v>
      </c>
      <c r="F50" s="330"/>
      <c r="G50" s="330"/>
      <c r="H50" s="331"/>
    </row>
    <row r="51" spans="1:8" s="20" customFormat="1" ht="21.75" thickBot="1" x14ac:dyDescent="0.4">
      <c r="A51" s="42" t="s">
        <v>29</v>
      </c>
      <c r="B51" s="278">
        <v>730.99</v>
      </c>
      <c r="C51" s="329">
        <v>0</v>
      </c>
      <c r="D51" s="336">
        <v>267.52</v>
      </c>
      <c r="E51" s="277">
        <f t="shared" si="0"/>
        <v>998.51</v>
      </c>
      <c r="F51" s="286">
        <f t="shared" ref="F51" si="8">(E51-E52)/E52</f>
        <v>0.72525744695556016</v>
      </c>
      <c r="G51" s="286">
        <f>E51/$E$66</f>
        <v>4.5179301435904623E-2</v>
      </c>
      <c r="H51" s="287">
        <f>E51-E52</f>
        <v>419.75</v>
      </c>
    </row>
    <row r="52" spans="1:8" s="21" customFormat="1" ht="28.5" customHeight="1" thickBot="1" x14ac:dyDescent="0.4">
      <c r="A52" s="44" t="s">
        <v>16</v>
      </c>
      <c r="B52" s="99">
        <v>260.58</v>
      </c>
      <c r="C52" s="99">
        <v>0</v>
      </c>
      <c r="D52" s="99">
        <v>318.18</v>
      </c>
      <c r="E52" s="146">
        <f t="shared" si="0"/>
        <v>578.76</v>
      </c>
      <c r="F52" s="284"/>
      <c r="G52" s="284"/>
      <c r="H52" s="285"/>
    </row>
    <row r="53" spans="1:8" s="20" customFormat="1" ht="21.75" thickBot="1" x14ac:dyDescent="0.4">
      <c r="A53" s="42" t="s">
        <v>22</v>
      </c>
      <c r="B53" s="336">
        <v>582.11</v>
      </c>
      <c r="C53" s="336">
        <v>0.04</v>
      </c>
      <c r="D53" s="336">
        <v>31.11</v>
      </c>
      <c r="E53" s="321">
        <f t="shared" si="0"/>
        <v>613.26</v>
      </c>
      <c r="F53" s="337">
        <f t="shared" ref="F53" si="9">(E53-E54)/E54</f>
        <v>0.75533102441537625</v>
      </c>
      <c r="G53" s="337">
        <f>E53/$E$66</f>
        <v>2.7748002922938046E-2</v>
      </c>
      <c r="H53" s="338">
        <f>E53-E54</f>
        <v>263.89</v>
      </c>
    </row>
    <row r="54" spans="1:8" customFormat="1" ht="21.75" thickBot="1" x14ac:dyDescent="0.4">
      <c r="A54" s="44" t="s">
        <v>16</v>
      </c>
      <c r="B54" s="99">
        <v>315.58</v>
      </c>
      <c r="C54" s="99">
        <v>0</v>
      </c>
      <c r="D54" s="99">
        <v>33.79</v>
      </c>
      <c r="E54" s="146">
        <f>B54+C54+D54</f>
        <v>349.37</v>
      </c>
      <c r="F54" s="330"/>
      <c r="G54" s="330"/>
      <c r="H54" s="339"/>
    </row>
    <row r="55" spans="1:8" ht="21" x14ac:dyDescent="0.35">
      <c r="A55" s="71" t="s">
        <v>64</v>
      </c>
      <c r="B55" s="340">
        <f t="shared" ref="B55:E56" si="10">SUM(B7+B9+B11+B13+B15+B17+B19+B21+B23+B25+B27+B29+B31+B33+B35+B37+B39+B41+B43+B45+B47+B49+B51+B53)</f>
        <v>12663.289999999999</v>
      </c>
      <c r="C55" s="340">
        <f t="shared" si="10"/>
        <v>154.88999999999999</v>
      </c>
      <c r="D55" s="340">
        <f t="shared" si="10"/>
        <v>2203.4</v>
      </c>
      <c r="E55" s="340">
        <f t="shared" si="10"/>
        <v>15021.580000000002</v>
      </c>
      <c r="F55" s="293">
        <f>(E55-E56)/E56</f>
        <v>0.30345196217436654</v>
      </c>
      <c r="G55" s="293">
        <f>E55/$E$66</f>
        <v>0.67967720990631664</v>
      </c>
      <c r="H55" s="294">
        <f>E55-E56</f>
        <v>3497.1200000000008</v>
      </c>
    </row>
    <row r="56" spans="1:8" ht="21" x14ac:dyDescent="0.35">
      <c r="A56" s="44" t="s">
        <v>26</v>
      </c>
      <c r="B56" s="341">
        <f t="shared" si="10"/>
        <v>9222.2900000000009</v>
      </c>
      <c r="C56" s="341">
        <f t="shared" si="10"/>
        <v>132.64000000000001</v>
      </c>
      <c r="D56" s="341">
        <f t="shared" si="10"/>
        <v>2169.5299999999997</v>
      </c>
      <c r="E56" s="341">
        <f t="shared" si="10"/>
        <v>11524.460000000001</v>
      </c>
      <c r="F56" s="342"/>
      <c r="G56" s="342"/>
      <c r="H56" s="343"/>
    </row>
    <row r="57" spans="1:8" ht="21" x14ac:dyDescent="0.35">
      <c r="A57" s="71" t="s">
        <v>27</v>
      </c>
      <c r="B57" s="344">
        <f>(B55-B56)/B56</f>
        <v>0.37311773973709328</v>
      </c>
      <c r="C57" s="344">
        <f t="shared" ref="C57:D57" si="11">(C55-C56)/C56</f>
        <v>0.16774728588661014</v>
      </c>
      <c r="D57" s="344">
        <f t="shared" si="11"/>
        <v>1.5611676261678958E-2</v>
      </c>
      <c r="E57" s="344">
        <f>(E55-E56)/E56</f>
        <v>0.30345196217436654</v>
      </c>
      <c r="F57" s="342"/>
      <c r="G57" s="342"/>
      <c r="H57" s="343"/>
    </row>
    <row r="58" spans="1:8" ht="21" x14ac:dyDescent="0.35">
      <c r="A58" s="29" t="s">
        <v>37</v>
      </c>
      <c r="B58" s="345"/>
      <c r="C58" s="345"/>
      <c r="D58" s="345"/>
      <c r="E58" s="345"/>
      <c r="F58" s="342"/>
      <c r="G58" s="342"/>
      <c r="H58" s="343"/>
    </row>
    <row r="59" spans="1:8" ht="21.75" thickBot="1" x14ac:dyDescent="0.4">
      <c r="A59" s="15" t="s">
        <v>39</v>
      </c>
      <c r="B59" s="270">
        <v>6554.36</v>
      </c>
      <c r="C59" s="336">
        <v>0</v>
      </c>
      <c r="D59" s="270">
        <v>0</v>
      </c>
      <c r="E59" s="271">
        <f>B59+C59+D59</f>
        <v>6554.36</v>
      </c>
      <c r="F59" s="272">
        <f t="shared" ref="F59" si="12">(E59-E60)/E60</f>
        <v>9.9044383594720731E-2</v>
      </c>
      <c r="G59" s="272">
        <f>E59/$E$66</f>
        <v>0.2965632854547634</v>
      </c>
      <c r="H59" s="283">
        <f>E59-E60</f>
        <v>590.67000000000007</v>
      </c>
    </row>
    <row r="60" spans="1:8" ht="21.75" thickBot="1" x14ac:dyDescent="0.4">
      <c r="A60" s="43" t="s">
        <v>16</v>
      </c>
      <c r="B60" s="99">
        <v>5963.69</v>
      </c>
      <c r="C60" s="99">
        <v>0</v>
      </c>
      <c r="D60" s="99">
        <v>0</v>
      </c>
      <c r="E60" s="99">
        <f t="shared" ref="E60:E62" si="13">B60+C60+D60</f>
        <v>5963.69</v>
      </c>
      <c r="F60" s="274"/>
      <c r="G60" s="284"/>
      <c r="H60" s="315"/>
    </row>
    <row r="61" spans="1:8" ht="21.75" thickBot="1" x14ac:dyDescent="0.4">
      <c r="A61" s="42" t="s">
        <v>38</v>
      </c>
      <c r="B61" s="336">
        <v>0</v>
      </c>
      <c r="C61" s="277">
        <v>525.11</v>
      </c>
      <c r="D61" s="277">
        <v>0</v>
      </c>
      <c r="E61" s="271">
        <f t="shared" si="13"/>
        <v>525.11</v>
      </c>
      <c r="F61" s="279">
        <f t="shared" ref="F61:F63" si="14">(E61-E62)/E62</f>
        <v>-6.4975071225071235E-2</v>
      </c>
      <c r="G61" s="286">
        <f>E61/$E$66</f>
        <v>2.3759504638919869E-2</v>
      </c>
      <c r="H61" s="306">
        <f>E61-E62</f>
        <v>-36.490000000000009</v>
      </c>
    </row>
    <row r="62" spans="1:8" ht="21.75" thickBot="1" x14ac:dyDescent="0.4">
      <c r="A62" s="43" t="s">
        <v>16</v>
      </c>
      <c r="B62" s="99">
        <v>0</v>
      </c>
      <c r="C62" s="99">
        <v>561.6</v>
      </c>
      <c r="D62" s="99">
        <v>0</v>
      </c>
      <c r="E62" s="99">
        <f t="shared" si="13"/>
        <v>561.6</v>
      </c>
      <c r="F62" s="346"/>
      <c r="G62" s="347"/>
      <c r="H62" s="214"/>
    </row>
    <row r="63" spans="1:8" ht="21" x14ac:dyDescent="0.35">
      <c r="A63" s="72" t="s">
        <v>40</v>
      </c>
      <c r="B63" s="348">
        <f>SUM(B59,B61)</f>
        <v>6554.36</v>
      </c>
      <c r="C63" s="348">
        <f>SUM(C59,C61)</f>
        <v>525.11</v>
      </c>
      <c r="D63" s="340">
        <f>SUM(D59,D61)</f>
        <v>0</v>
      </c>
      <c r="E63" s="349">
        <f t="shared" ref="B63:E64" si="15">SUM(E59,E61)</f>
        <v>7079.4699999999993</v>
      </c>
      <c r="F63" s="293">
        <f t="shared" si="14"/>
        <v>8.4928026187341771E-2</v>
      </c>
      <c r="G63" s="350">
        <f>E63/$E$66</f>
        <v>0.32032279009368325</v>
      </c>
      <c r="H63" s="294">
        <f>E63-E64</f>
        <v>554.17999999999938</v>
      </c>
    </row>
    <row r="64" spans="1:8" ht="21" x14ac:dyDescent="0.35">
      <c r="A64" s="44" t="s">
        <v>26</v>
      </c>
      <c r="B64" s="351">
        <f t="shared" si="15"/>
        <v>5963.69</v>
      </c>
      <c r="C64" s="351">
        <f t="shared" si="15"/>
        <v>561.6</v>
      </c>
      <c r="D64" s="352">
        <f t="shared" si="15"/>
        <v>0</v>
      </c>
      <c r="E64" s="352">
        <f t="shared" si="15"/>
        <v>6525.29</v>
      </c>
      <c r="F64" s="342"/>
      <c r="G64" s="342"/>
      <c r="H64" s="343"/>
    </row>
    <row r="65" spans="1:8" ht="21" x14ac:dyDescent="0.35">
      <c r="A65" s="71" t="s">
        <v>27</v>
      </c>
      <c r="B65" s="344">
        <f t="shared" ref="B65:D65" si="16">(B63-B64)/B64</f>
        <v>9.9044383594720731E-2</v>
      </c>
      <c r="C65" s="344">
        <f t="shared" si="16"/>
        <v>-6.4975071225071235E-2</v>
      </c>
      <c r="D65" s="353" t="e">
        <f t="shared" si="16"/>
        <v>#DIV/0!</v>
      </c>
      <c r="E65" s="344">
        <f>(E63-E64)/E64</f>
        <v>8.4928026187341771E-2</v>
      </c>
      <c r="F65" s="342"/>
      <c r="G65" s="342"/>
      <c r="H65" s="343"/>
    </row>
    <row r="66" spans="1:8" ht="21" x14ac:dyDescent="0.35">
      <c r="A66" s="73" t="s">
        <v>41</v>
      </c>
      <c r="B66" s="243">
        <f>B55+B63</f>
        <v>19217.649999999998</v>
      </c>
      <c r="C66" s="243">
        <f t="shared" ref="C66:E66" si="17">C55+C63</f>
        <v>680</v>
      </c>
      <c r="D66" s="243">
        <f t="shared" si="17"/>
        <v>2203.4</v>
      </c>
      <c r="E66" s="243">
        <f t="shared" si="17"/>
        <v>22101.050000000003</v>
      </c>
      <c r="F66" s="354">
        <f>(E66-E67)/E67</f>
        <v>0.22445186221415825</v>
      </c>
      <c r="G66" s="354">
        <f>E66/$E$66</f>
        <v>1</v>
      </c>
      <c r="H66" s="243">
        <f>E66-E67</f>
        <v>4051.3000000000029</v>
      </c>
    </row>
    <row r="67" spans="1:8" ht="21" x14ac:dyDescent="0.35">
      <c r="A67" s="44" t="s">
        <v>26</v>
      </c>
      <c r="B67" s="355">
        <f>B64+B56</f>
        <v>15185.98</v>
      </c>
      <c r="C67" s="355">
        <f t="shared" ref="C67:E67" si="18">C64+C56</f>
        <v>694.24</v>
      </c>
      <c r="D67" s="355">
        <f t="shared" si="18"/>
        <v>2169.5299999999997</v>
      </c>
      <c r="E67" s="355">
        <f t="shared" si="18"/>
        <v>18049.75</v>
      </c>
      <c r="F67" s="342"/>
      <c r="G67" s="342"/>
      <c r="H67" s="343"/>
    </row>
    <row r="68" spans="1:8" ht="21" x14ac:dyDescent="0.35">
      <c r="A68" s="74" t="s">
        <v>27</v>
      </c>
      <c r="B68" s="354">
        <f>(B66-B67)/B67</f>
        <v>0.2654863235695028</v>
      </c>
      <c r="C68" s="354">
        <f t="shared" ref="C68:E68" si="19">(C66-C67)/C67</f>
        <v>-2.051163862641163E-2</v>
      </c>
      <c r="D68" s="354">
        <f t="shared" si="19"/>
        <v>1.5611676261678958E-2</v>
      </c>
      <c r="E68" s="354">
        <f t="shared" si="19"/>
        <v>0.22445186221415825</v>
      </c>
      <c r="F68" s="354"/>
      <c r="G68" s="354"/>
      <c r="H68" s="243"/>
    </row>
    <row r="69" spans="1:8" ht="21" x14ac:dyDescent="0.35">
      <c r="A69" s="29" t="s">
        <v>42</v>
      </c>
      <c r="B69" s="354">
        <f>B66/$E$66</f>
        <v>0.86953561029905801</v>
      </c>
      <c r="C69" s="354">
        <f t="shared" ref="C69:E69" si="20">C66/$E$66</f>
        <v>3.0767768952153853E-2</v>
      </c>
      <c r="D69" s="354">
        <f t="shared" si="20"/>
        <v>9.9696620748787948E-2</v>
      </c>
      <c r="E69" s="354">
        <f t="shared" si="20"/>
        <v>1</v>
      </c>
      <c r="F69" s="354"/>
      <c r="G69" s="354"/>
      <c r="H69" s="243"/>
    </row>
    <row r="70" spans="1:8" ht="21" x14ac:dyDescent="0.35">
      <c r="A70" s="44" t="s">
        <v>43</v>
      </c>
      <c r="B70" s="356">
        <f>B67/$E$67</f>
        <v>0.84134018476710204</v>
      </c>
      <c r="C70" s="356">
        <f t="shared" ref="C70:E70" si="21">C67/$E$67</f>
        <v>3.846258258424632E-2</v>
      </c>
      <c r="D70" s="356">
        <f t="shared" si="21"/>
        <v>0.12019723264865163</v>
      </c>
      <c r="E70" s="357">
        <f t="shared" si="21"/>
        <v>1</v>
      </c>
      <c r="F70" s="342"/>
      <c r="G70" s="342"/>
      <c r="H70" s="343"/>
    </row>
    <row r="71" spans="1:8" ht="18.75" x14ac:dyDescent="0.3">
      <c r="A71" s="61"/>
      <c r="B71" s="61"/>
      <c r="C71" s="61"/>
      <c r="D71" s="61"/>
      <c r="E71" s="61"/>
      <c r="F71" s="61"/>
      <c r="G71" s="61"/>
      <c r="H71" s="61"/>
    </row>
    <row r="72" spans="1:8" customFormat="1" ht="21" x14ac:dyDescent="0.35">
      <c r="A72" s="75" t="s">
        <v>44</v>
      </c>
      <c r="B72" s="61"/>
      <c r="C72" s="61"/>
      <c r="D72" s="61"/>
      <c r="E72" s="61"/>
      <c r="F72" s="61"/>
      <c r="G72" s="61"/>
      <c r="H72" s="61"/>
    </row>
    <row r="73" spans="1:8" s="20" customFormat="1" ht="18.75" x14ac:dyDescent="0.3">
      <c r="A73" s="15" t="s">
        <v>66</v>
      </c>
      <c r="B73" s="15"/>
      <c r="C73" s="15"/>
      <c r="D73" s="15"/>
      <c r="E73" s="15"/>
      <c r="F73" s="15"/>
      <c r="G73" s="15"/>
      <c r="H73" s="15"/>
    </row>
    <row r="74" spans="1:8" s="20" customFormat="1" ht="18.75" x14ac:dyDescent="0.3">
      <c r="A74" s="15" t="s">
        <v>67</v>
      </c>
      <c r="B74" s="15"/>
      <c r="C74" s="15"/>
      <c r="D74" s="15"/>
      <c r="E74" s="15"/>
      <c r="F74" s="15"/>
      <c r="G74" s="15"/>
      <c r="H74" s="15"/>
    </row>
    <row r="75" spans="1:8" customFormat="1" ht="18.75" x14ac:dyDescent="0.3">
      <c r="A75" s="15" t="s">
        <v>74</v>
      </c>
      <c r="B75" s="61"/>
      <c r="C75" s="61"/>
      <c r="D75" s="61"/>
      <c r="E75" s="61"/>
      <c r="F75" s="61"/>
      <c r="G75" s="61"/>
      <c r="H75" s="61"/>
    </row>
    <row r="76" spans="1:8" customFormat="1" ht="18.75" x14ac:dyDescent="0.3">
      <c r="A76" s="15" t="s">
        <v>72</v>
      </c>
      <c r="B76" s="61"/>
      <c r="C76" s="61"/>
      <c r="D76" s="61"/>
      <c r="E76" s="61"/>
      <c r="F76" s="61"/>
      <c r="G76" s="61"/>
      <c r="H76" s="61"/>
    </row>
    <row r="77" spans="1:8" ht="18.75" x14ac:dyDescent="0.3">
      <c r="A77" s="15" t="s">
        <v>78</v>
      </c>
      <c r="B77" s="61"/>
      <c r="C77" s="61"/>
      <c r="D77" s="61"/>
      <c r="E77" s="61"/>
      <c r="F77" s="61"/>
      <c r="G77" s="61"/>
      <c r="H77" s="61"/>
    </row>
  </sheetData>
  <mergeCells count="2">
    <mergeCell ref="A1:H2"/>
    <mergeCell ref="A3:H3"/>
  </mergeCells>
  <pageMargins left="0.7" right="0.7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abSelected="1" workbookViewId="0">
      <pane ySplit="3" topLeftCell="A4" activePane="bottomLeft" state="frozen"/>
      <selection pane="bottomLeft" activeCell="M90" sqref="M90"/>
    </sheetView>
  </sheetViews>
  <sheetFormatPr defaultRowHeight="15" x14ac:dyDescent="0.25"/>
  <cols>
    <col min="1" max="1" width="35.140625" customWidth="1"/>
    <col min="2" max="4" width="15.7109375" bestFit="1" customWidth="1"/>
    <col min="5" max="5" width="13.42578125" bestFit="1" customWidth="1"/>
    <col min="6" max="6" width="15.7109375" bestFit="1" customWidth="1"/>
    <col min="7" max="10" width="18" bestFit="1" customWidth="1"/>
    <col min="11" max="11" width="13.42578125" bestFit="1" customWidth="1"/>
    <col min="12" max="13" width="15.7109375" bestFit="1" customWidth="1"/>
    <col min="14" max="15" width="18" bestFit="1" customWidth="1"/>
    <col min="16" max="17" width="16.5703125" bestFit="1" customWidth="1"/>
    <col min="18" max="18" width="18" style="16" bestFit="1" customWidth="1"/>
    <col min="19" max="197" width="9.140625" style="1"/>
  </cols>
  <sheetData>
    <row r="1" spans="1:112" x14ac:dyDescent="0.25">
      <c r="A1" s="87" t="s">
        <v>82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12" ht="24.7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12" ht="73.5" customHeight="1" x14ac:dyDescent="0.2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47</v>
      </c>
      <c r="K3" s="25" t="s">
        <v>9</v>
      </c>
      <c r="L3" s="25" t="s">
        <v>10</v>
      </c>
      <c r="M3" s="25" t="s">
        <v>11</v>
      </c>
      <c r="N3" s="25" t="s">
        <v>53</v>
      </c>
      <c r="O3" s="25" t="s">
        <v>12</v>
      </c>
      <c r="P3" s="26" t="s">
        <v>13</v>
      </c>
      <c r="Q3" s="27" t="s">
        <v>14</v>
      </c>
      <c r="R3" s="28" t="s">
        <v>15</v>
      </c>
    </row>
    <row r="4" spans="1:112" ht="19.5" thickBot="1" x14ac:dyDescent="0.35">
      <c r="A4" s="29" t="s">
        <v>62</v>
      </c>
      <c r="B4" s="30"/>
      <c r="C4" s="31"/>
      <c r="D4" s="31"/>
      <c r="E4" s="31"/>
      <c r="F4" s="32"/>
      <c r="G4" s="31"/>
      <c r="H4" s="32"/>
      <c r="I4" s="33"/>
      <c r="J4" s="33"/>
      <c r="K4" s="34"/>
      <c r="L4" s="35"/>
      <c r="M4" s="35"/>
      <c r="N4" s="36"/>
      <c r="O4" s="33"/>
      <c r="P4" s="37"/>
      <c r="Q4" s="38"/>
      <c r="R4" s="39"/>
    </row>
    <row r="5" spans="1:112" s="1" customFormat="1" ht="21.75" thickBot="1" x14ac:dyDescent="0.4">
      <c r="A5" s="40" t="s">
        <v>71</v>
      </c>
      <c r="B5" s="88">
        <v>0</v>
      </c>
      <c r="C5" s="89">
        <v>0</v>
      </c>
      <c r="D5" s="89">
        <v>0</v>
      </c>
      <c r="E5" s="89">
        <v>0</v>
      </c>
      <c r="F5" s="89">
        <v>0</v>
      </c>
      <c r="G5" s="90">
        <v>100.86</v>
      </c>
      <c r="H5" s="91">
        <v>30.6</v>
      </c>
      <c r="I5" s="89">
        <v>70.260000000000005</v>
      </c>
      <c r="J5" s="89">
        <v>40.06</v>
      </c>
      <c r="K5" s="88">
        <v>0</v>
      </c>
      <c r="L5" s="88">
        <v>24.12</v>
      </c>
      <c r="M5" s="92">
        <v>0.4</v>
      </c>
      <c r="N5" s="93">
        <v>0</v>
      </c>
      <c r="O5" s="89">
        <f>B5+D5+E5+F5+H5+I5+J5+K5+L5+M5+N5</f>
        <v>165.44000000000003</v>
      </c>
      <c r="P5" s="94">
        <f>(O5-O6)/O6</f>
        <v>6.218150087260037</v>
      </c>
      <c r="Q5" s="95">
        <f>O5/$O$84</f>
        <v>1.7317499991102588E-3</v>
      </c>
      <c r="R5" s="96">
        <f>O5-O6</f>
        <v>142.52000000000004</v>
      </c>
    </row>
    <row r="6" spans="1:112" ht="21.75" thickBot="1" x14ac:dyDescent="0.4">
      <c r="A6" s="41" t="s">
        <v>35</v>
      </c>
      <c r="B6" s="97">
        <v>0</v>
      </c>
      <c r="C6" s="98">
        <v>0</v>
      </c>
      <c r="D6" s="98">
        <v>0</v>
      </c>
      <c r="E6" s="98">
        <v>0</v>
      </c>
      <c r="F6" s="98">
        <v>0</v>
      </c>
      <c r="G6" s="98">
        <v>10</v>
      </c>
      <c r="H6" s="98">
        <v>3.37</v>
      </c>
      <c r="I6" s="98">
        <v>6.63</v>
      </c>
      <c r="J6" s="98">
        <v>10.76</v>
      </c>
      <c r="K6" s="99">
        <v>0</v>
      </c>
      <c r="L6" s="99">
        <v>2.12</v>
      </c>
      <c r="M6" s="100">
        <v>0.04</v>
      </c>
      <c r="N6" s="99">
        <v>0</v>
      </c>
      <c r="O6" s="101">
        <f>B6+D6+E6+F6+H6+I6+J6+K6+L6+M6+N6</f>
        <v>22.919999999999998</v>
      </c>
      <c r="P6" s="102"/>
      <c r="Q6" s="103"/>
      <c r="R6" s="104"/>
    </row>
    <row r="7" spans="1:112" s="1" customFormat="1" ht="21.75" thickBot="1" x14ac:dyDescent="0.4">
      <c r="A7" s="42" t="s">
        <v>19</v>
      </c>
      <c r="B7" s="105">
        <v>616.66999999999996</v>
      </c>
      <c r="C7" s="106">
        <v>93.57</v>
      </c>
      <c r="D7" s="107">
        <v>86.49</v>
      </c>
      <c r="E7" s="107">
        <v>7.08</v>
      </c>
      <c r="F7" s="107">
        <v>80.459999999999994</v>
      </c>
      <c r="G7" s="107">
        <v>2570.58</v>
      </c>
      <c r="H7" s="107">
        <v>1020.9</v>
      </c>
      <c r="I7" s="107">
        <v>1549.68</v>
      </c>
      <c r="J7" s="107">
        <v>1187.46</v>
      </c>
      <c r="K7" s="107">
        <v>3.46</v>
      </c>
      <c r="L7" s="108">
        <v>208.46</v>
      </c>
      <c r="M7" s="107">
        <v>139.99</v>
      </c>
      <c r="N7" s="109">
        <v>2185.41</v>
      </c>
      <c r="O7" s="92">
        <f>B7+C7+F7+G7+J7+K7+L7+M7+N7</f>
        <v>7086.0599999999995</v>
      </c>
      <c r="P7" s="110">
        <f>(O7-O8)/O8</f>
        <v>0.38240848400664873</v>
      </c>
      <c r="Q7" s="111">
        <f>O7/$O$84</f>
        <v>7.4173624266774887E-2</v>
      </c>
      <c r="R7" s="112">
        <f>O7-O8</f>
        <v>1960.1800000000003</v>
      </c>
      <c r="S7" s="2"/>
    </row>
    <row r="8" spans="1:112" s="5" customFormat="1" ht="21.75" thickBot="1" x14ac:dyDescent="0.4">
      <c r="A8" s="43" t="s">
        <v>16</v>
      </c>
      <c r="B8" s="113">
        <v>437.2</v>
      </c>
      <c r="C8" s="113">
        <v>81.260000000000005</v>
      </c>
      <c r="D8" s="113">
        <v>72.45</v>
      </c>
      <c r="E8" s="114">
        <v>8.81</v>
      </c>
      <c r="F8" s="115">
        <v>72.349999999999994</v>
      </c>
      <c r="G8" s="115">
        <v>2217.1</v>
      </c>
      <c r="H8" s="115">
        <v>979.82</v>
      </c>
      <c r="I8" s="115">
        <v>1237.28</v>
      </c>
      <c r="J8" s="115">
        <v>1277.55</v>
      </c>
      <c r="K8" s="113">
        <v>2.76</v>
      </c>
      <c r="L8" s="113">
        <v>191.53</v>
      </c>
      <c r="M8" s="113">
        <v>119.36</v>
      </c>
      <c r="N8" s="116">
        <v>726.77</v>
      </c>
      <c r="O8" s="99">
        <f t="shared" ref="O8:O54" si="0">B8+C8+F8+G8+J8+K8+L8+M8+N8</f>
        <v>5125.8799999999992</v>
      </c>
      <c r="P8" s="117"/>
      <c r="Q8" s="118"/>
      <c r="R8" s="119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4"/>
    </row>
    <row r="9" spans="1:112" s="1" customFormat="1" ht="21.75" thickBot="1" x14ac:dyDescent="0.4">
      <c r="A9" s="42" t="s">
        <v>23</v>
      </c>
      <c r="B9" s="108">
        <v>118.05</v>
      </c>
      <c r="C9" s="108">
        <v>45.08</v>
      </c>
      <c r="D9" s="108">
        <v>45.08</v>
      </c>
      <c r="E9" s="120">
        <v>0</v>
      </c>
      <c r="F9" s="108">
        <v>19.02</v>
      </c>
      <c r="G9" s="120">
        <v>668.57</v>
      </c>
      <c r="H9" s="108">
        <v>380.36</v>
      </c>
      <c r="I9" s="108">
        <v>288.20999999999998</v>
      </c>
      <c r="J9" s="108">
        <v>198.09</v>
      </c>
      <c r="K9" s="120">
        <v>0</v>
      </c>
      <c r="L9" s="108">
        <v>24.02</v>
      </c>
      <c r="M9" s="108">
        <v>18.09</v>
      </c>
      <c r="N9" s="108">
        <v>479.89</v>
      </c>
      <c r="O9" s="92">
        <f t="shared" si="0"/>
        <v>1570.81</v>
      </c>
      <c r="P9" s="121">
        <f>(O9-O10)/O10</f>
        <v>0.47028651122738385</v>
      </c>
      <c r="Q9" s="122">
        <f>O9/$O$84</f>
        <v>1.6442518230792947E-2</v>
      </c>
      <c r="R9" s="112">
        <f>O9-O10</f>
        <v>502.44000000000005</v>
      </c>
      <c r="S9" s="2"/>
      <c r="T9" s="6"/>
    </row>
    <row r="10" spans="1:112" s="5" customFormat="1" ht="21.75" thickBot="1" x14ac:dyDescent="0.4">
      <c r="A10" s="43" t="s">
        <v>16</v>
      </c>
      <c r="B10" s="115">
        <v>51.02</v>
      </c>
      <c r="C10" s="115">
        <v>23.01</v>
      </c>
      <c r="D10" s="115">
        <v>23.01</v>
      </c>
      <c r="E10" s="123">
        <v>0</v>
      </c>
      <c r="F10" s="113">
        <v>12.71</v>
      </c>
      <c r="G10" s="114">
        <v>487.67</v>
      </c>
      <c r="H10" s="113">
        <v>303.87</v>
      </c>
      <c r="I10" s="124">
        <v>183.8</v>
      </c>
      <c r="J10" s="113">
        <v>168.16</v>
      </c>
      <c r="K10" s="98">
        <v>0</v>
      </c>
      <c r="L10" s="115">
        <v>17.649999999999999</v>
      </c>
      <c r="M10" s="115">
        <v>12.52</v>
      </c>
      <c r="N10" s="113">
        <v>295.63</v>
      </c>
      <c r="O10" s="99">
        <f t="shared" si="0"/>
        <v>1068.3699999999999</v>
      </c>
      <c r="P10" s="117"/>
      <c r="Q10" s="118"/>
      <c r="R10" s="119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4"/>
    </row>
    <row r="11" spans="1:112" s="1" customFormat="1" ht="21.75" thickBot="1" x14ac:dyDescent="0.4">
      <c r="A11" s="42" t="s">
        <v>20</v>
      </c>
      <c r="B11" s="90">
        <v>172.22</v>
      </c>
      <c r="C11" s="125">
        <v>44.97</v>
      </c>
      <c r="D11" s="126">
        <v>44.97</v>
      </c>
      <c r="E11" s="92">
        <v>0</v>
      </c>
      <c r="F11" s="92">
        <v>15.06</v>
      </c>
      <c r="G11" s="127">
        <v>1610.61</v>
      </c>
      <c r="H11" s="92">
        <v>545.76</v>
      </c>
      <c r="I11" s="92">
        <v>1064.8499999999999</v>
      </c>
      <c r="J11" s="92">
        <v>166.9</v>
      </c>
      <c r="K11" s="92">
        <v>0</v>
      </c>
      <c r="L11" s="126">
        <v>6.57</v>
      </c>
      <c r="M11" s="126">
        <v>151.69999999999999</v>
      </c>
      <c r="N11" s="126">
        <v>21.21</v>
      </c>
      <c r="O11" s="92">
        <f t="shared" si="0"/>
        <v>2189.2399999999998</v>
      </c>
      <c r="P11" s="121">
        <f>(O11-O12)/O12</f>
        <v>6.77344466337617E-2</v>
      </c>
      <c r="Q11" s="122">
        <f>O11/$O$84</f>
        <v>2.2915959671495057E-2</v>
      </c>
      <c r="R11" s="112">
        <f>O11-O12</f>
        <v>138.87999999999965</v>
      </c>
      <c r="S11" s="2"/>
      <c r="T11" s="6"/>
    </row>
    <row r="12" spans="1:112" s="5" customFormat="1" ht="21.75" thickBot="1" x14ac:dyDescent="0.4">
      <c r="A12" s="44" t="s">
        <v>16</v>
      </c>
      <c r="B12" s="116">
        <v>143.09</v>
      </c>
      <c r="C12" s="128">
        <v>36.369999999999997</v>
      </c>
      <c r="D12" s="129">
        <v>36.369999999999997</v>
      </c>
      <c r="E12" s="129">
        <v>0</v>
      </c>
      <c r="F12" s="129">
        <v>15.02</v>
      </c>
      <c r="G12" s="130">
        <v>1335.91</v>
      </c>
      <c r="H12" s="129">
        <v>469.06</v>
      </c>
      <c r="I12" s="131">
        <v>866.85</v>
      </c>
      <c r="J12" s="132">
        <v>132.56</v>
      </c>
      <c r="K12" s="129">
        <v>0</v>
      </c>
      <c r="L12" s="129">
        <v>7.62</v>
      </c>
      <c r="M12" s="129">
        <v>149.16999999999999</v>
      </c>
      <c r="N12" s="131">
        <v>230.62</v>
      </c>
      <c r="O12" s="99">
        <f t="shared" si="0"/>
        <v>2050.36</v>
      </c>
      <c r="P12" s="117"/>
      <c r="Q12" s="118"/>
      <c r="R12" s="119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4"/>
    </row>
    <row r="13" spans="1:112" s="1" customFormat="1" ht="21.75" thickBot="1" x14ac:dyDescent="0.4">
      <c r="A13" s="40" t="s">
        <v>69</v>
      </c>
      <c r="B13" s="90">
        <v>10.78</v>
      </c>
      <c r="C13" s="133">
        <v>0</v>
      </c>
      <c r="D13" s="134">
        <v>0</v>
      </c>
      <c r="E13" s="134">
        <v>0</v>
      </c>
      <c r="F13" s="134">
        <v>0</v>
      </c>
      <c r="G13" s="127">
        <v>71.489999999999995</v>
      </c>
      <c r="H13" s="134">
        <v>12.43</v>
      </c>
      <c r="I13" s="135">
        <v>59.06</v>
      </c>
      <c r="J13" s="136">
        <v>19.920000000000002</v>
      </c>
      <c r="K13" s="134">
        <v>0</v>
      </c>
      <c r="L13" s="134">
        <v>0</v>
      </c>
      <c r="M13" s="134">
        <v>2.25</v>
      </c>
      <c r="N13" s="134">
        <v>2.0699999999999998</v>
      </c>
      <c r="O13" s="92">
        <f t="shared" si="0"/>
        <v>106.50999999999999</v>
      </c>
      <c r="P13" s="137">
        <f>(O13-O14)/O14</f>
        <v>-0.47028398070323768</v>
      </c>
      <c r="Q13" s="122">
        <f>O13/$O$84</f>
        <v>1.1148978022560059E-3</v>
      </c>
      <c r="R13" s="112">
        <f>O13-O14</f>
        <v>-94.56</v>
      </c>
      <c r="S13" s="2"/>
      <c r="T13" s="6"/>
      <c r="AA13" s="6"/>
    </row>
    <row r="14" spans="1:112" s="5" customFormat="1" ht="21.75" thickBot="1" x14ac:dyDescent="0.4">
      <c r="A14" s="45" t="s">
        <v>16</v>
      </c>
      <c r="B14" s="138">
        <v>89.26</v>
      </c>
      <c r="C14" s="139">
        <v>0</v>
      </c>
      <c r="D14" s="129">
        <v>0</v>
      </c>
      <c r="E14" s="129">
        <v>0</v>
      </c>
      <c r="F14" s="129">
        <v>0.89</v>
      </c>
      <c r="G14" s="140">
        <v>0.24</v>
      </c>
      <c r="H14" s="129">
        <v>0.01</v>
      </c>
      <c r="I14" s="131">
        <v>0.23</v>
      </c>
      <c r="J14" s="141">
        <v>90.05</v>
      </c>
      <c r="K14" s="129">
        <v>0</v>
      </c>
      <c r="L14" s="129">
        <v>0</v>
      </c>
      <c r="M14" s="129">
        <v>20.63</v>
      </c>
      <c r="N14" s="139">
        <v>0</v>
      </c>
      <c r="O14" s="142">
        <f t="shared" si="0"/>
        <v>201.07</v>
      </c>
      <c r="P14" s="117"/>
      <c r="Q14" s="118"/>
      <c r="R14" s="119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4"/>
    </row>
    <row r="15" spans="1:112" s="3" customFormat="1" ht="21.75" thickBot="1" x14ac:dyDescent="0.4">
      <c r="A15" s="42" t="s">
        <v>75</v>
      </c>
      <c r="B15" s="90">
        <v>1.29</v>
      </c>
      <c r="C15" s="143">
        <v>0.34</v>
      </c>
      <c r="D15" s="143">
        <v>0.34</v>
      </c>
      <c r="E15" s="143">
        <v>0</v>
      </c>
      <c r="F15" s="143">
        <v>0</v>
      </c>
      <c r="G15" s="92">
        <v>13.77</v>
      </c>
      <c r="H15" s="143">
        <v>8.61</v>
      </c>
      <c r="I15" s="143">
        <v>5.16</v>
      </c>
      <c r="J15" s="143">
        <v>35.83</v>
      </c>
      <c r="K15" s="143">
        <v>0</v>
      </c>
      <c r="L15" s="143">
        <v>0</v>
      </c>
      <c r="M15" s="143">
        <v>0.24</v>
      </c>
      <c r="N15" s="143">
        <v>0.05</v>
      </c>
      <c r="O15" s="92">
        <f t="shared" si="0"/>
        <v>51.519999999999996</v>
      </c>
      <c r="P15" s="137">
        <f>(O15-O16)/O16</f>
        <v>0.7037037037037035</v>
      </c>
      <c r="Q15" s="122">
        <f>O15/$O$84</f>
        <v>5.3928771732447115E-4</v>
      </c>
      <c r="R15" s="112">
        <f>O15-O16</f>
        <v>21.279999999999994</v>
      </c>
    </row>
    <row r="16" spans="1:112" s="3" customFormat="1" ht="21.75" thickBot="1" x14ac:dyDescent="0.4">
      <c r="A16" s="45" t="s">
        <v>16</v>
      </c>
      <c r="B16" s="144">
        <v>0.59</v>
      </c>
      <c r="C16" s="131">
        <v>0.09</v>
      </c>
      <c r="D16" s="131">
        <v>0.09</v>
      </c>
      <c r="E16" s="139">
        <v>0</v>
      </c>
      <c r="F16" s="145">
        <v>0</v>
      </c>
      <c r="G16" s="100">
        <v>0.41</v>
      </c>
      <c r="H16" s="131">
        <v>0</v>
      </c>
      <c r="I16" s="131">
        <v>0.41</v>
      </c>
      <c r="J16" s="131">
        <v>28.89</v>
      </c>
      <c r="K16" s="139">
        <v>0</v>
      </c>
      <c r="L16" s="145">
        <v>0</v>
      </c>
      <c r="M16" s="139">
        <v>0.26</v>
      </c>
      <c r="N16" s="145">
        <v>0</v>
      </c>
      <c r="O16" s="146">
        <f t="shared" si="0"/>
        <v>30.240000000000002</v>
      </c>
      <c r="P16" s="147"/>
      <c r="Q16" s="148"/>
      <c r="R16" s="119"/>
    </row>
    <row r="17" spans="1:112" s="1" customFormat="1" ht="21.75" thickBot="1" x14ac:dyDescent="0.4">
      <c r="A17" s="46" t="s">
        <v>21</v>
      </c>
      <c r="B17" s="90">
        <v>175.44</v>
      </c>
      <c r="C17" s="149">
        <v>35.6</v>
      </c>
      <c r="D17" s="126">
        <v>35.6</v>
      </c>
      <c r="E17" s="126">
        <v>0</v>
      </c>
      <c r="F17" s="126">
        <v>26.48</v>
      </c>
      <c r="G17" s="126">
        <v>609.17999999999995</v>
      </c>
      <c r="H17" s="126">
        <v>245.6</v>
      </c>
      <c r="I17" s="150">
        <v>363.58</v>
      </c>
      <c r="J17" s="151">
        <v>147.59</v>
      </c>
      <c r="K17" s="126">
        <v>0</v>
      </c>
      <c r="L17" s="126">
        <v>25.27</v>
      </c>
      <c r="M17" s="126">
        <v>34.200000000000003</v>
      </c>
      <c r="N17" s="126">
        <v>370.52000000000004</v>
      </c>
      <c r="O17" s="151">
        <f t="shared" si="0"/>
        <v>1424.28</v>
      </c>
      <c r="P17" s="152">
        <f>(O17-O18)/O18</f>
        <v>0.23387998024794035</v>
      </c>
      <c r="Q17" s="122">
        <f>O17/$O$84</f>
        <v>1.4908709433829539E-2</v>
      </c>
      <c r="R17" s="112">
        <f>O17-O18</f>
        <v>269.97000000000003</v>
      </c>
      <c r="S17" s="2"/>
      <c r="T17" s="6"/>
    </row>
    <row r="18" spans="1:112" s="5" customFormat="1" ht="21.75" thickBot="1" x14ac:dyDescent="0.4">
      <c r="A18" s="44" t="s">
        <v>16</v>
      </c>
      <c r="B18" s="153">
        <v>123.11</v>
      </c>
      <c r="C18" s="139">
        <v>37.69</v>
      </c>
      <c r="D18" s="129">
        <v>37.69</v>
      </c>
      <c r="E18" s="129">
        <v>0</v>
      </c>
      <c r="F18" s="129">
        <v>22.15</v>
      </c>
      <c r="G18" s="130">
        <v>532.38</v>
      </c>
      <c r="H18" s="129">
        <v>230.79</v>
      </c>
      <c r="I18" s="131">
        <v>301.58999999999997</v>
      </c>
      <c r="J18" s="141">
        <v>122.96</v>
      </c>
      <c r="K18" s="129">
        <v>0</v>
      </c>
      <c r="L18" s="129">
        <v>23.33</v>
      </c>
      <c r="M18" s="129">
        <v>31.17</v>
      </c>
      <c r="N18" s="131">
        <v>261.52</v>
      </c>
      <c r="O18" s="99">
        <f t="shared" si="0"/>
        <v>1154.31</v>
      </c>
      <c r="P18" s="117"/>
      <c r="Q18" s="118"/>
      <c r="R18" s="119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4"/>
    </row>
    <row r="19" spans="1:112" s="1" customFormat="1" ht="21.75" thickBot="1" x14ac:dyDescent="0.4">
      <c r="A19" s="42" t="s">
        <v>70</v>
      </c>
      <c r="B19" s="154">
        <v>121.63</v>
      </c>
      <c r="C19" s="149">
        <v>0.94</v>
      </c>
      <c r="D19" s="155">
        <v>0.94</v>
      </c>
      <c r="E19" s="134">
        <v>0</v>
      </c>
      <c r="F19" s="134">
        <v>2.99</v>
      </c>
      <c r="G19" s="127">
        <v>841.03</v>
      </c>
      <c r="H19" s="134">
        <v>206.48</v>
      </c>
      <c r="I19" s="135">
        <v>634.54999999999995</v>
      </c>
      <c r="J19" s="156">
        <v>12.92</v>
      </c>
      <c r="K19" s="134">
        <v>0</v>
      </c>
      <c r="L19" s="134">
        <v>6.83</v>
      </c>
      <c r="M19" s="134">
        <v>4.6399999999999997</v>
      </c>
      <c r="N19" s="134">
        <v>3.49</v>
      </c>
      <c r="O19" s="92">
        <f t="shared" si="0"/>
        <v>994.46999999999991</v>
      </c>
      <c r="P19" s="137">
        <f>(O19-O20)/O20</f>
        <v>2.6348916261559268</v>
      </c>
      <c r="Q19" s="122">
        <f>O19/$O$84</f>
        <v>1.040965559486931E-2</v>
      </c>
      <c r="R19" s="112">
        <f>O19-O20</f>
        <v>720.87999999999988</v>
      </c>
      <c r="S19" s="2"/>
      <c r="T19" s="6"/>
    </row>
    <row r="20" spans="1:112" s="5" customFormat="1" ht="21.75" thickBot="1" x14ac:dyDescent="0.4">
      <c r="A20" s="44" t="s">
        <v>16</v>
      </c>
      <c r="B20" s="138">
        <v>1.07</v>
      </c>
      <c r="C20" s="157">
        <v>0</v>
      </c>
      <c r="D20" s="129">
        <v>0</v>
      </c>
      <c r="E20" s="129">
        <v>0</v>
      </c>
      <c r="F20" s="129">
        <v>0</v>
      </c>
      <c r="G20" s="130">
        <v>260.76</v>
      </c>
      <c r="H20" s="129">
        <v>74.73</v>
      </c>
      <c r="I20" s="131">
        <v>186.03</v>
      </c>
      <c r="J20" s="141">
        <v>8.56</v>
      </c>
      <c r="K20" s="129">
        <v>0</v>
      </c>
      <c r="L20" s="129">
        <v>2.0499999999999998</v>
      </c>
      <c r="M20" s="129">
        <v>0</v>
      </c>
      <c r="N20" s="139">
        <v>1.1499999999999999</v>
      </c>
      <c r="O20" s="158">
        <f t="shared" si="0"/>
        <v>273.58999999999997</v>
      </c>
      <c r="P20" s="117"/>
      <c r="Q20" s="118"/>
      <c r="R20" s="119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4"/>
    </row>
    <row r="21" spans="1:112" s="1" customFormat="1" ht="21.75" thickBot="1" x14ac:dyDescent="0.4">
      <c r="A21" s="42" t="s">
        <v>55</v>
      </c>
      <c r="B21" s="159">
        <v>562.70000000000005</v>
      </c>
      <c r="C21" s="143">
        <v>99.5</v>
      </c>
      <c r="D21" s="160">
        <v>92.61</v>
      </c>
      <c r="E21" s="161">
        <v>6.89</v>
      </c>
      <c r="F21" s="162">
        <v>84.42</v>
      </c>
      <c r="G21" s="127">
        <v>1526.4</v>
      </c>
      <c r="H21" s="163">
        <v>768.22</v>
      </c>
      <c r="I21" s="164">
        <v>758.18</v>
      </c>
      <c r="J21" s="154">
        <v>609</v>
      </c>
      <c r="K21" s="90">
        <v>6.87</v>
      </c>
      <c r="L21" s="165">
        <v>156.04</v>
      </c>
      <c r="M21" s="89">
        <v>328.1</v>
      </c>
      <c r="N21" s="89">
        <v>1677.52</v>
      </c>
      <c r="O21" s="92">
        <f t="shared" si="0"/>
        <v>5050.5499999999993</v>
      </c>
      <c r="P21" s="121">
        <f>(O21-O22)/O22</f>
        <v>0.20139632246247524</v>
      </c>
      <c r="Q21" s="122">
        <f>O21/$O$84</f>
        <v>5.2866839688142618E-2</v>
      </c>
      <c r="R21" s="112">
        <f>O21-O22</f>
        <v>846.64999999999964</v>
      </c>
      <c r="S21" s="2"/>
      <c r="T21" s="6"/>
    </row>
    <row r="22" spans="1:112" s="5" customFormat="1" ht="21.75" thickBot="1" x14ac:dyDescent="0.4">
      <c r="A22" s="44" t="s">
        <v>16</v>
      </c>
      <c r="B22" s="138">
        <v>356.01</v>
      </c>
      <c r="C22" s="128">
        <v>86.98</v>
      </c>
      <c r="D22" s="123">
        <v>77.459999999999994</v>
      </c>
      <c r="E22" s="166">
        <v>9.52</v>
      </c>
      <c r="F22" s="123">
        <v>67.62</v>
      </c>
      <c r="G22" s="130">
        <v>1285.6400000000001</v>
      </c>
      <c r="H22" s="116">
        <v>738.09</v>
      </c>
      <c r="I22" s="167">
        <v>547.54999999999995</v>
      </c>
      <c r="J22" s="168">
        <v>575.35</v>
      </c>
      <c r="K22" s="123">
        <v>12.93</v>
      </c>
      <c r="L22" s="116">
        <v>126.03</v>
      </c>
      <c r="M22" s="98">
        <v>356.18</v>
      </c>
      <c r="N22" s="123">
        <v>1337.16</v>
      </c>
      <c r="O22" s="99">
        <f t="shared" si="0"/>
        <v>4203.8999999999996</v>
      </c>
      <c r="P22" s="117"/>
      <c r="Q22" s="118"/>
      <c r="R22" s="119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4"/>
    </row>
    <row r="23" spans="1:112" s="7" customFormat="1" ht="21.75" thickBot="1" x14ac:dyDescent="0.4">
      <c r="A23" s="42" t="s">
        <v>56</v>
      </c>
      <c r="B23" s="126">
        <v>853.03</v>
      </c>
      <c r="C23" s="133">
        <v>252.83</v>
      </c>
      <c r="D23" s="126">
        <v>218.74</v>
      </c>
      <c r="E23" s="126">
        <v>34.090000000000003</v>
      </c>
      <c r="F23" s="169">
        <v>159.43</v>
      </c>
      <c r="G23" s="127">
        <v>2944.52</v>
      </c>
      <c r="H23" s="126">
        <v>1590.3</v>
      </c>
      <c r="I23" s="150">
        <v>1354.22</v>
      </c>
      <c r="J23" s="136">
        <v>1430.03</v>
      </c>
      <c r="K23" s="126">
        <v>44.84</v>
      </c>
      <c r="L23" s="126">
        <v>253.76</v>
      </c>
      <c r="M23" s="126">
        <v>258.02</v>
      </c>
      <c r="N23" s="126">
        <v>243.06</v>
      </c>
      <c r="O23" s="92">
        <f t="shared" si="0"/>
        <v>6439.5199999999995</v>
      </c>
      <c r="P23" s="121">
        <f>(O23-O24)/O24</f>
        <v>-0.11842586216574011</v>
      </c>
      <c r="Q23" s="122">
        <f>O23/$O$84</f>
        <v>6.7405940245832269E-2</v>
      </c>
      <c r="R23" s="112">
        <f>O23-O24</f>
        <v>-865.05000000000018</v>
      </c>
      <c r="S23" s="9"/>
      <c r="T23" s="6"/>
    </row>
    <row r="24" spans="1:112" s="5" customFormat="1" ht="21.75" thickBot="1" x14ac:dyDescent="0.4">
      <c r="A24" s="44" t="s">
        <v>16</v>
      </c>
      <c r="B24" s="170">
        <v>503.4</v>
      </c>
      <c r="C24" s="139">
        <v>231.41</v>
      </c>
      <c r="D24" s="129">
        <v>193.95</v>
      </c>
      <c r="E24" s="129">
        <v>37.46</v>
      </c>
      <c r="F24" s="129">
        <v>151.94999999999999</v>
      </c>
      <c r="G24" s="130">
        <v>2617.11</v>
      </c>
      <c r="H24" s="129">
        <v>1483.66</v>
      </c>
      <c r="I24" s="131">
        <v>1133.45</v>
      </c>
      <c r="J24" s="132">
        <v>1234.53</v>
      </c>
      <c r="K24" s="129">
        <v>40.590000000000003</v>
      </c>
      <c r="L24" s="129">
        <v>210.79</v>
      </c>
      <c r="M24" s="129">
        <v>282.29000000000002</v>
      </c>
      <c r="N24" s="129">
        <v>2032.5000000000002</v>
      </c>
      <c r="O24" s="140">
        <f t="shared" si="0"/>
        <v>7304.57</v>
      </c>
      <c r="P24" s="117"/>
      <c r="Q24" s="118"/>
      <c r="R24" s="119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4"/>
    </row>
    <row r="25" spans="1:112" s="1" customFormat="1" ht="21.75" thickBot="1" x14ac:dyDescent="0.4">
      <c r="A25" s="42" t="s">
        <v>57</v>
      </c>
      <c r="B25" s="134">
        <v>324.64</v>
      </c>
      <c r="C25" s="143">
        <v>96.53</v>
      </c>
      <c r="D25" s="134">
        <v>93.72</v>
      </c>
      <c r="E25" s="134">
        <v>2.81</v>
      </c>
      <c r="F25" s="134">
        <v>45.85</v>
      </c>
      <c r="G25" s="127">
        <v>1686.53</v>
      </c>
      <c r="H25" s="134">
        <v>818.63</v>
      </c>
      <c r="I25" s="135">
        <v>867.9</v>
      </c>
      <c r="J25" s="92">
        <v>756.46</v>
      </c>
      <c r="K25" s="134">
        <v>0.16</v>
      </c>
      <c r="L25" s="134">
        <v>62.49</v>
      </c>
      <c r="M25" s="134">
        <v>50.3</v>
      </c>
      <c r="N25" s="134">
        <v>1157.22</v>
      </c>
      <c r="O25" s="92">
        <f t="shared" si="0"/>
        <v>4180.18</v>
      </c>
      <c r="P25" s="121">
        <f>(O25-O26)/O26</f>
        <v>0.2018815248862145</v>
      </c>
      <c r="Q25" s="122">
        <f>O25/$O$84</f>
        <v>4.3756205943427953E-2</v>
      </c>
      <c r="R25" s="112">
        <f>O25-O26</f>
        <v>702.15000000000055</v>
      </c>
      <c r="S25" s="2"/>
      <c r="T25" s="6"/>
    </row>
    <row r="26" spans="1:112" s="5" customFormat="1" ht="21.75" thickBot="1" x14ac:dyDescent="0.4">
      <c r="A26" s="44" t="s">
        <v>16</v>
      </c>
      <c r="B26" s="170">
        <v>194.09</v>
      </c>
      <c r="C26" s="139">
        <v>84.31</v>
      </c>
      <c r="D26" s="129">
        <v>81.569999999999993</v>
      </c>
      <c r="E26" s="129">
        <v>2.74</v>
      </c>
      <c r="F26" s="129">
        <v>37.26</v>
      </c>
      <c r="G26" s="130">
        <v>1454.11</v>
      </c>
      <c r="H26" s="129">
        <v>736.78</v>
      </c>
      <c r="I26" s="131">
        <v>717.33</v>
      </c>
      <c r="J26" s="132">
        <v>385.64</v>
      </c>
      <c r="K26" s="129">
        <v>0.12</v>
      </c>
      <c r="L26" s="129">
        <v>42.68</v>
      </c>
      <c r="M26" s="129">
        <v>82.37</v>
      </c>
      <c r="N26" s="129">
        <v>1197.45</v>
      </c>
      <c r="O26" s="140">
        <f t="shared" si="0"/>
        <v>3478.0299999999997</v>
      </c>
      <c r="P26" s="117"/>
      <c r="Q26" s="118"/>
      <c r="R26" s="119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4"/>
    </row>
    <row r="27" spans="1:112" s="11" customFormat="1" ht="21.75" thickBot="1" x14ac:dyDescent="0.4">
      <c r="A27" s="42" t="s">
        <v>54</v>
      </c>
      <c r="B27" s="155">
        <v>15.19</v>
      </c>
      <c r="C27" s="143">
        <v>0</v>
      </c>
      <c r="D27" s="134">
        <v>0</v>
      </c>
      <c r="E27" s="134">
        <v>0</v>
      </c>
      <c r="F27" s="134">
        <v>1</v>
      </c>
      <c r="G27" s="127">
        <v>106.04</v>
      </c>
      <c r="H27" s="134">
        <v>55.17</v>
      </c>
      <c r="I27" s="135">
        <v>50.87</v>
      </c>
      <c r="J27" s="136">
        <v>41.77</v>
      </c>
      <c r="K27" s="134">
        <v>0</v>
      </c>
      <c r="L27" s="134">
        <v>0</v>
      </c>
      <c r="M27" s="134">
        <v>12.43</v>
      </c>
      <c r="N27" s="134">
        <v>6.29</v>
      </c>
      <c r="O27" s="92">
        <f t="shared" si="0"/>
        <v>182.72</v>
      </c>
      <c r="P27" s="121">
        <f>(O27-O28)/O28</f>
        <v>0.49378678875081761</v>
      </c>
      <c r="Q27" s="122">
        <f>O27/$O$84</f>
        <v>1.9126291092687769E-3</v>
      </c>
      <c r="R27" s="112">
        <f>O27-O28</f>
        <v>60.400000000000006</v>
      </c>
      <c r="S27" s="10"/>
      <c r="T27" s="6"/>
    </row>
    <row r="28" spans="1:112" s="5" customFormat="1" ht="21.75" thickBot="1" x14ac:dyDescent="0.4">
      <c r="A28" s="44" t="s">
        <v>16</v>
      </c>
      <c r="B28" s="145">
        <v>6.61</v>
      </c>
      <c r="C28" s="139">
        <v>0</v>
      </c>
      <c r="D28" s="129">
        <v>0</v>
      </c>
      <c r="E28" s="129">
        <v>0</v>
      </c>
      <c r="F28" s="129">
        <v>0.05</v>
      </c>
      <c r="G28" s="130">
        <v>82.58</v>
      </c>
      <c r="H28" s="129">
        <v>43.18</v>
      </c>
      <c r="I28" s="131">
        <v>39.4</v>
      </c>
      <c r="J28" s="132">
        <v>24.64</v>
      </c>
      <c r="K28" s="129">
        <v>0</v>
      </c>
      <c r="L28" s="129">
        <v>0</v>
      </c>
      <c r="M28" s="129">
        <v>3.32</v>
      </c>
      <c r="N28" s="129">
        <v>5.12</v>
      </c>
      <c r="O28" s="140">
        <f t="shared" si="0"/>
        <v>122.32</v>
      </c>
      <c r="P28" s="117"/>
      <c r="Q28" s="118"/>
      <c r="R28" s="119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4"/>
    </row>
    <row r="29" spans="1:112" s="1" customFormat="1" ht="21.75" thickBot="1" x14ac:dyDescent="0.4">
      <c r="A29" s="42" t="s">
        <v>76</v>
      </c>
      <c r="B29" s="134">
        <v>44.91</v>
      </c>
      <c r="C29" s="143">
        <v>16.12</v>
      </c>
      <c r="D29" s="134">
        <v>16.12</v>
      </c>
      <c r="E29" s="134">
        <v>0</v>
      </c>
      <c r="F29" s="134">
        <v>14.62</v>
      </c>
      <c r="G29" s="127">
        <v>448.24</v>
      </c>
      <c r="H29" s="134">
        <v>256.79000000000002</v>
      </c>
      <c r="I29" s="135">
        <v>191.45</v>
      </c>
      <c r="J29" s="136">
        <v>136.16999999999999</v>
      </c>
      <c r="K29" s="134">
        <v>0</v>
      </c>
      <c r="L29" s="134">
        <v>8.23</v>
      </c>
      <c r="M29" s="134">
        <v>10.78</v>
      </c>
      <c r="N29" s="134">
        <v>31.98</v>
      </c>
      <c r="O29" s="92">
        <f t="shared" si="0"/>
        <v>711.05</v>
      </c>
      <c r="P29" s="121">
        <f>(O29-O30)/O30</f>
        <v>0.3634707574304889</v>
      </c>
      <c r="Q29" s="122">
        <f>O29/$O$84</f>
        <v>7.4429450971188905E-3</v>
      </c>
      <c r="R29" s="112">
        <f>O29-O30</f>
        <v>189.54999999999995</v>
      </c>
      <c r="S29" s="2"/>
      <c r="T29" s="6"/>
    </row>
    <row r="30" spans="1:112" s="5" customFormat="1" ht="21.75" thickBot="1" x14ac:dyDescent="0.4">
      <c r="A30" s="44" t="s">
        <v>16</v>
      </c>
      <c r="B30" s="171">
        <v>25.23</v>
      </c>
      <c r="C30" s="170">
        <v>12.84</v>
      </c>
      <c r="D30" s="129">
        <v>12.84</v>
      </c>
      <c r="E30" s="129">
        <v>0</v>
      </c>
      <c r="F30" s="129">
        <v>14.33</v>
      </c>
      <c r="G30" s="130">
        <v>335.08</v>
      </c>
      <c r="H30" s="129">
        <v>202.22</v>
      </c>
      <c r="I30" s="131">
        <v>132.86000000000001</v>
      </c>
      <c r="J30" s="132">
        <v>97.3</v>
      </c>
      <c r="K30" s="129">
        <v>0</v>
      </c>
      <c r="L30" s="129">
        <v>6.35</v>
      </c>
      <c r="M30" s="129">
        <v>9.32</v>
      </c>
      <c r="N30" s="129">
        <v>21.05</v>
      </c>
      <c r="O30" s="140">
        <f t="shared" si="0"/>
        <v>521.5</v>
      </c>
      <c r="P30" s="117"/>
      <c r="Q30" s="118"/>
      <c r="R30" s="119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4"/>
    </row>
    <row r="31" spans="1:112" s="1" customFormat="1" ht="21.75" thickBot="1" x14ac:dyDescent="0.4">
      <c r="A31" s="42" t="s">
        <v>25</v>
      </c>
      <c r="B31" s="134">
        <v>38.22</v>
      </c>
      <c r="C31" s="133">
        <v>8.51</v>
      </c>
      <c r="D31" s="134">
        <v>8.51</v>
      </c>
      <c r="E31" s="134">
        <v>0</v>
      </c>
      <c r="F31" s="134">
        <v>2.0699999999999998</v>
      </c>
      <c r="G31" s="127">
        <v>473.55</v>
      </c>
      <c r="H31" s="134">
        <v>135.84</v>
      </c>
      <c r="I31" s="135">
        <v>337.71</v>
      </c>
      <c r="J31" s="136">
        <v>21.33</v>
      </c>
      <c r="K31" s="134">
        <v>0</v>
      </c>
      <c r="L31" s="134">
        <v>7.79</v>
      </c>
      <c r="M31" s="134">
        <v>2.1</v>
      </c>
      <c r="N31" s="134">
        <v>1.1599999999999999</v>
      </c>
      <c r="O31" s="92">
        <f t="shared" si="0"/>
        <v>554.73</v>
      </c>
      <c r="P31" s="121">
        <f>(O31-O32)/O32</f>
        <v>0.49587423147449028</v>
      </c>
      <c r="Q31" s="122">
        <f>O31/$O$84</f>
        <v>5.806659072814517E-3</v>
      </c>
      <c r="R31" s="112">
        <f>O31-O32</f>
        <v>183.89</v>
      </c>
      <c r="S31" s="2"/>
      <c r="T31" s="6"/>
    </row>
    <row r="32" spans="1:112" s="5" customFormat="1" ht="21.75" thickBot="1" x14ac:dyDescent="0.4">
      <c r="A32" s="44" t="s">
        <v>16</v>
      </c>
      <c r="B32" s="170">
        <v>27.84</v>
      </c>
      <c r="C32" s="139">
        <v>8.93</v>
      </c>
      <c r="D32" s="129">
        <v>8.93</v>
      </c>
      <c r="E32" s="129">
        <v>0</v>
      </c>
      <c r="F32" s="129">
        <v>3.35</v>
      </c>
      <c r="G32" s="172">
        <v>311.2</v>
      </c>
      <c r="H32" s="129">
        <v>89.84</v>
      </c>
      <c r="I32" s="131">
        <v>221.36</v>
      </c>
      <c r="J32" s="170">
        <v>10</v>
      </c>
      <c r="K32" s="129">
        <v>0</v>
      </c>
      <c r="L32" s="129">
        <v>6.64</v>
      </c>
      <c r="M32" s="129">
        <v>1.66</v>
      </c>
      <c r="N32" s="129">
        <v>1.22</v>
      </c>
      <c r="O32" s="140">
        <f t="shared" si="0"/>
        <v>370.84000000000003</v>
      </c>
      <c r="P32" s="117"/>
      <c r="Q32" s="118"/>
      <c r="R32" s="119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4"/>
    </row>
    <row r="33" spans="1:112" s="1" customFormat="1" ht="21.75" thickBot="1" x14ac:dyDescent="0.4">
      <c r="A33" s="42" t="s">
        <v>58</v>
      </c>
      <c r="B33" s="107">
        <v>593.57000000000005</v>
      </c>
      <c r="C33" s="108">
        <v>110.17</v>
      </c>
      <c r="D33" s="107">
        <v>70.28</v>
      </c>
      <c r="E33" s="107">
        <v>39.89</v>
      </c>
      <c r="F33" s="107">
        <v>122.01</v>
      </c>
      <c r="G33" s="173">
        <v>2619.0300000000002</v>
      </c>
      <c r="H33" s="107">
        <v>863.01</v>
      </c>
      <c r="I33" s="107">
        <v>1756.02</v>
      </c>
      <c r="J33" s="107">
        <v>2859.65</v>
      </c>
      <c r="K33" s="107">
        <v>50.39</v>
      </c>
      <c r="L33" s="107">
        <v>62.27</v>
      </c>
      <c r="M33" s="107">
        <v>120</v>
      </c>
      <c r="N33" s="107">
        <v>1066.6100000000001</v>
      </c>
      <c r="O33" s="92">
        <f t="shared" si="0"/>
        <v>7603.7000000000007</v>
      </c>
      <c r="P33" s="121">
        <f>(O33-O34)/O34</f>
        <v>9.9436090225564155E-2</v>
      </c>
      <c r="Q33" s="122">
        <f>O33/$O$84</f>
        <v>7.9592042240296632E-2</v>
      </c>
      <c r="R33" s="112">
        <f>O33-O34</f>
        <v>687.70000000000164</v>
      </c>
      <c r="S33" s="2"/>
      <c r="T33" s="6"/>
    </row>
    <row r="34" spans="1:112" s="5" customFormat="1" ht="21.75" thickBot="1" x14ac:dyDescent="0.4">
      <c r="A34" s="44" t="s">
        <v>16</v>
      </c>
      <c r="B34" s="174">
        <v>473.1</v>
      </c>
      <c r="C34" s="175">
        <v>108.07</v>
      </c>
      <c r="D34" s="175">
        <v>79.56</v>
      </c>
      <c r="E34" s="175">
        <v>28.51</v>
      </c>
      <c r="F34" s="176">
        <v>110.39</v>
      </c>
      <c r="G34" s="177">
        <v>3275.93</v>
      </c>
      <c r="H34" s="175">
        <v>1327.25</v>
      </c>
      <c r="I34" s="176">
        <v>1948.68</v>
      </c>
      <c r="J34" s="175">
        <v>2612.15</v>
      </c>
      <c r="K34" s="178">
        <v>60.86</v>
      </c>
      <c r="L34" s="179">
        <v>46.84</v>
      </c>
      <c r="M34" s="179">
        <v>76.959999999999994</v>
      </c>
      <c r="N34" s="179">
        <v>151.69999999999999</v>
      </c>
      <c r="O34" s="158">
        <f t="shared" si="0"/>
        <v>6915.9999999999991</v>
      </c>
      <c r="P34" s="117"/>
      <c r="Q34" s="118"/>
      <c r="R34" s="119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4"/>
    </row>
    <row r="35" spans="1:112" s="1" customFormat="1" ht="21.75" thickBot="1" x14ac:dyDescent="0.4">
      <c r="A35" s="42" t="s">
        <v>28</v>
      </c>
      <c r="B35" s="92">
        <v>1535.62</v>
      </c>
      <c r="C35" s="125">
        <v>385.04</v>
      </c>
      <c r="D35" s="92">
        <v>235.46</v>
      </c>
      <c r="E35" s="92">
        <v>149.58000000000001</v>
      </c>
      <c r="F35" s="92">
        <v>274.31</v>
      </c>
      <c r="G35" s="127">
        <v>4231.91</v>
      </c>
      <c r="H35" s="126">
        <v>1359.53</v>
      </c>
      <c r="I35" s="92">
        <v>2872.38</v>
      </c>
      <c r="J35" s="136">
        <v>5173</v>
      </c>
      <c r="K35" s="92">
        <v>120.14</v>
      </c>
      <c r="L35" s="92">
        <v>260.22000000000003</v>
      </c>
      <c r="M35" s="92">
        <v>208.56</v>
      </c>
      <c r="N35" s="92">
        <v>1355.2</v>
      </c>
      <c r="O35" s="92">
        <f t="shared" si="0"/>
        <v>13543.999999999998</v>
      </c>
      <c r="P35" s="121">
        <f>(O35-O36)/O36</f>
        <v>0.15151659428594758</v>
      </c>
      <c r="Q35" s="122">
        <f>O35/$O$84</f>
        <v>0.14177237661961642</v>
      </c>
      <c r="R35" s="112">
        <f>O35-O36</f>
        <v>1782.1200000000008</v>
      </c>
      <c r="S35" s="2"/>
      <c r="T35" s="6"/>
    </row>
    <row r="36" spans="1:112" s="5" customFormat="1" ht="21.75" thickBot="1" x14ac:dyDescent="0.4">
      <c r="A36" s="44" t="s">
        <v>16</v>
      </c>
      <c r="B36" s="170">
        <v>998.62</v>
      </c>
      <c r="C36" s="139">
        <v>323.62</v>
      </c>
      <c r="D36" s="129">
        <v>211.93</v>
      </c>
      <c r="E36" s="129">
        <v>111.69</v>
      </c>
      <c r="F36" s="129">
        <v>224.23</v>
      </c>
      <c r="G36" s="130">
        <v>4307.3</v>
      </c>
      <c r="H36" s="129">
        <v>1557.41</v>
      </c>
      <c r="I36" s="131">
        <v>2749.89</v>
      </c>
      <c r="J36" s="132">
        <v>4230.17</v>
      </c>
      <c r="K36" s="129">
        <v>69.14</v>
      </c>
      <c r="L36" s="129">
        <v>235.05</v>
      </c>
      <c r="M36" s="129">
        <v>305.38</v>
      </c>
      <c r="N36" s="129">
        <v>1068.3699999999999</v>
      </c>
      <c r="O36" s="140">
        <f t="shared" si="0"/>
        <v>11761.879999999997</v>
      </c>
      <c r="P36" s="117"/>
      <c r="Q36" s="118"/>
      <c r="R36" s="119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4"/>
    </row>
    <row r="37" spans="1:112" s="1" customFormat="1" ht="21.75" thickBot="1" x14ac:dyDescent="0.4">
      <c r="A37" s="42" t="s">
        <v>30</v>
      </c>
      <c r="B37" s="134">
        <v>739.86</v>
      </c>
      <c r="C37" s="149">
        <v>170.56</v>
      </c>
      <c r="D37" s="134">
        <v>103.5</v>
      </c>
      <c r="E37" s="134">
        <v>67.06</v>
      </c>
      <c r="F37" s="134">
        <v>117.05</v>
      </c>
      <c r="G37" s="127">
        <v>2025.28</v>
      </c>
      <c r="H37" s="134">
        <v>599.12</v>
      </c>
      <c r="I37" s="135">
        <v>1426.16</v>
      </c>
      <c r="J37" s="92">
        <v>2061.1</v>
      </c>
      <c r="K37" s="134">
        <v>30.69</v>
      </c>
      <c r="L37" s="134">
        <v>62.9</v>
      </c>
      <c r="M37" s="134">
        <v>112.21</v>
      </c>
      <c r="N37" s="134">
        <v>1541.5</v>
      </c>
      <c r="O37" s="92">
        <f t="shared" si="0"/>
        <v>6861.15</v>
      </c>
      <c r="P37" s="121">
        <f>(O37-O38)/O38</f>
        <v>5.2342987907752977E-2</v>
      </c>
      <c r="Q37" s="122">
        <f>O37/$O$84</f>
        <v>7.1819369598617927E-2</v>
      </c>
      <c r="R37" s="112">
        <f>O37-O38</f>
        <v>341.27000000000044</v>
      </c>
      <c r="S37" s="2"/>
      <c r="T37" s="6"/>
    </row>
    <row r="38" spans="1:112" s="5" customFormat="1" ht="21.75" thickBot="1" x14ac:dyDescent="0.4">
      <c r="A38" s="44" t="s">
        <v>16</v>
      </c>
      <c r="B38" s="170">
        <v>541.51</v>
      </c>
      <c r="C38" s="139">
        <v>160.56</v>
      </c>
      <c r="D38" s="129">
        <v>106.89</v>
      </c>
      <c r="E38" s="129">
        <v>53.67</v>
      </c>
      <c r="F38" s="129">
        <v>121.42</v>
      </c>
      <c r="G38" s="130">
        <v>2173.56</v>
      </c>
      <c r="H38" s="129">
        <v>739.28</v>
      </c>
      <c r="I38" s="131">
        <v>1434.28</v>
      </c>
      <c r="J38" s="180">
        <v>1998.6</v>
      </c>
      <c r="K38" s="129">
        <v>59.84</v>
      </c>
      <c r="L38" s="129">
        <v>61.75</v>
      </c>
      <c r="M38" s="129">
        <v>279.69</v>
      </c>
      <c r="N38" s="129">
        <v>1122.95</v>
      </c>
      <c r="O38" s="140">
        <f t="shared" si="0"/>
        <v>6519.8799999999992</v>
      </c>
      <c r="P38" s="117"/>
      <c r="Q38" s="118"/>
      <c r="R38" s="119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4"/>
    </row>
    <row r="39" spans="1:112" s="1" customFormat="1" ht="21.75" thickBot="1" x14ac:dyDescent="0.4">
      <c r="A39" s="42" t="s">
        <v>59</v>
      </c>
      <c r="B39" s="134">
        <v>0.93</v>
      </c>
      <c r="C39" s="149">
        <v>0.01</v>
      </c>
      <c r="D39" s="134">
        <v>0.01</v>
      </c>
      <c r="E39" s="134">
        <v>0</v>
      </c>
      <c r="F39" s="134">
        <v>0.26</v>
      </c>
      <c r="G39" s="127">
        <v>32.14</v>
      </c>
      <c r="H39" s="134">
        <v>0.13</v>
      </c>
      <c r="I39" s="135">
        <v>32.01</v>
      </c>
      <c r="J39" s="136">
        <v>0.08</v>
      </c>
      <c r="K39" s="134">
        <v>0</v>
      </c>
      <c r="L39" s="134">
        <v>24.52</v>
      </c>
      <c r="M39" s="134">
        <v>0.05</v>
      </c>
      <c r="N39" s="134">
        <v>2.27</v>
      </c>
      <c r="O39" s="92">
        <f t="shared" si="0"/>
        <v>60.26</v>
      </c>
      <c r="P39" s="181">
        <f>(O39-O40)/O40</f>
        <v>0.20519999999999997</v>
      </c>
      <c r="Q39" s="122">
        <f>O39/$O$84</f>
        <v>6.3077402651344396E-4</v>
      </c>
      <c r="R39" s="112">
        <f>O39-O40</f>
        <v>10.259999999999998</v>
      </c>
      <c r="S39" s="2"/>
      <c r="T39" s="6"/>
    </row>
    <row r="40" spans="1:112" s="5" customFormat="1" ht="21.75" thickBot="1" x14ac:dyDescent="0.4">
      <c r="A40" s="44" t="s">
        <v>16</v>
      </c>
      <c r="B40" s="145">
        <v>0.54</v>
      </c>
      <c r="C40" s="139">
        <v>0.06</v>
      </c>
      <c r="D40" s="129">
        <v>0.06</v>
      </c>
      <c r="E40" s="129">
        <v>0</v>
      </c>
      <c r="F40" s="129">
        <v>0.25</v>
      </c>
      <c r="G40" s="130">
        <v>30.51</v>
      </c>
      <c r="H40" s="129">
        <v>0.17</v>
      </c>
      <c r="I40" s="131">
        <v>30.34</v>
      </c>
      <c r="J40" s="141">
        <v>0.05</v>
      </c>
      <c r="K40" s="129">
        <v>0</v>
      </c>
      <c r="L40" s="129">
        <v>16.649999999999999</v>
      </c>
      <c r="M40" s="129">
        <v>0.18</v>
      </c>
      <c r="N40" s="129">
        <v>1.76</v>
      </c>
      <c r="O40" s="140">
        <f t="shared" si="0"/>
        <v>50</v>
      </c>
      <c r="P40" s="117"/>
      <c r="Q40" s="118"/>
      <c r="R40" s="119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4"/>
    </row>
    <row r="41" spans="1:112" s="1" customFormat="1" ht="21.75" thickBot="1" x14ac:dyDescent="0.4">
      <c r="A41" s="42" t="s">
        <v>18</v>
      </c>
      <c r="B41" s="182">
        <v>455.62</v>
      </c>
      <c r="C41" s="149">
        <v>82.36</v>
      </c>
      <c r="D41" s="134">
        <v>65.09</v>
      </c>
      <c r="E41" s="134">
        <v>17.27</v>
      </c>
      <c r="F41" s="134">
        <v>58.64</v>
      </c>
      <c r="G41" s="127">
        <v>1675.68</v>
      </c>
      <c r="H41" s="134">
        <v>642.78</v>
      </c>
      <c r="I41" s="135">
        <v>1032.9000000000001</v>
      </c>
      <c r="J41" s="156">
        <v>942.74</v>
      </c>
      <c r="K41" s="134">
        <v>11.11</v>
      </c>
      <c r="L41" s="134">
        <v>28.48</v>
      </c>
      <c r="M41" s="134">
        <v>33.89</v>
      </c>
      <c r="N41" s="134">
        <v>1156.52</v>
      </c>
      <c r="O41" s="92">
        <f t="shared" si="0"/>
        <v>4445.04</v>
      </c>
      <c r="P41" s="183">
        <f>(O41-O42)/O42</f>
        <v>0.24545462186993008</v>
      </c>
      <c r="Q41" s="184">
        <f>O41/$O$84</f>
        <v>4.6528638878415518E-2</v>
      </c>
      <c r="R41" s="185">
        <f>O41-O42</f>
        <v>876.02999999999929</v>
      </c>
      <c r="S41" s="2"/>
    </row>
    <row r="42" spans="1:112" s="5" customFormat="1" ht="21.75" thickBot="1" x14ac:dyDescent="0.4">
      <c r="A42" s="44" t="s">
        <v>16</v>
      </c>
      <c r="B42" s="170">
        <v>277.86</v>
      </c>
      <c r="C42" s="139">
        <v>51.1</v>
      </c>
      <c r="D42" s="129">
        <v>43.17</v>
      </c>
      <c r="E42" s="129">
        <v>7.93</v>
      </c>
      <c r="F42" s="129">
        <v>36.770000000000003</v>
      </c>
      <c r="G42" s="130">
        <v>1461.16</v>
      </c>
      <c r="H42" s="129">
        <v>672.98</v>
      </c>
      <c r="I42" s="139">
        <v>788.18</v>
      </c>
      <c r="J42" s="139">
        <v>735.46</v>
      </c>
      <c r="K42" s="186">
        <v>6.03</v>
      </c>
      <c r="L42" s="129">
        <v>19.309999999999999</v>
      </c>
      <c r="M42" s="129">
        <v>34.520000000000003</v>
      </c>
      <c r="N42" s="129">
        <v>946.80000000000007</v>
      </c>
      <c r="O42" s="140">
        <f t="shared" si="0"/>
        <v>3569.0100000000007</v>
      </c>
      <c r="P42" s="117"/>
      <c r="Q42" s="118"/>
      <c r="R42" s="119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4"/>
    </row>
    <row r="43" spans="1:112" s="22" customFormat="1" ht="21.75" thickBot="1" x14ac:dyDescent="0.4">
      <c r="A43" s="42" t="s">
        <v>73</v>
      </c>
      <c r="B43" s="143">
        <v>139.21</v>
      </c>
      <c r="C43" s="187">
        <v>21.15</v>
      </c>
      <c r="D43" s="188">
        <v>21.15</v>
      </c>
      <c r="E43" s="188">
        <v>0</v>
      </c>
      <c r="F43" s="188">
        <v>35.99</v>
      </c>
      <c r="G43" s="127">
        <v>988.73</v>
      </c>
      <c r="H43" s="188">
        <v>574.6</v>
      </c>
      <c r="I43" s="189">
        <v>414.13</v>
      </c>
      <c r="J43" s="143">
        <v>199.61</v>
      </c>
      <c r="K43" s="188">
        <v>0</v>
      </c>
      <c r="L43" s="188">
        <v>7.2</v>
      </c>
      <c r="M43" s="188">
        <v>30.79</v>
      </c>
      <c r="N43" s="188">
        <v>371.13</v>
      </c>
      <c r="O43" s="92">
        <f t="shared" si="0"/>
        <v>1793.81</v>
      </c>
      <c r="P43" s="190">
        <f>(O43-O44)/O44</f>
        <v>3.5489773888346648E-2</v>
      </c>
      <c r="Q43" s="191">
        <f>O43/$O$84</f>
        <v>1.8776779895454381E-2</v>
      </c>
      <c r="R43" s="192">
        <f>O43-O44</f>
        <v>61.479999999999563</v>
      </c>
    </row>
    <row r="44" spans="1:112" s="3" customFormat="1" ht="21.75" thickBot="1" x14ac:dyDescent="0.4">
      <c r="A44" s="44" t="s">
        <v>16</v>
      </c>
      <c r="B44" s="193">
        <v>90.11</v>
      </c>
      <c r="C44" s="139">
        <v>20.440000000000001</v>
      </c>
      <c r="D44" s="194">
        <v>20.329999999999998</v>
      </c>
      <c r="E44" s="131">
        <v>0.11</v>
      </c>
      <c r="F44" s="131">
        <v>30.61</v>
      </c>
      <c r="G44" s="99">
        <v>1050.6300000000001</v>
      </c>
      <c r="H44" s="194">
        <v>638.36</v>
      </c>
      <c r="I44" s="131">
        <v>412.27</v>
      </c>
      <c r="J44" s="131">
        <v>181.42</v>
      </c>
      <c r="K44" s="131">
        <v>0</v>
      </c>
      <c r="L44" s="131">
        <v>8</v>
      </c>
      <c r="M44" s="131">
        <v>33.24</v>
      </c>
      <c r="N44" s="129">
        <v>317.88</v>
      </c>
      <c r="O44" s="140">
        <f t="shared" si="0"/>
        <v>1732.3300000000004</v>
      </c>
      <c r="P44" s="195"/>
      <c r="Q44" s="196"/>
      <c r="R44" s="119"/>
    </row>
    <row r="45" spans="1:112" s="22" customFormat="1" ht="21.75" thickBot="1" x14ac:dyDescent="0.4">
      <c r="A45" s="42" t="s">
        <v>24</v>
      </c>
      <c r="B45" s="197">
        <v>587.17999999999995</v>
      </c>
      <c r="C45" s="143">
        <v>16.329999999999998</v>
      </c>
      <c r="D45" s="188">
        <v>16.329999999999998</v>
      </c>
      <c r="E45" s="188">
        <v>0</v>
      </c>
      <c r="F45" s="188">
        <v>17.100000000000001</v>
      </c>
      <c r="G45" s="127">
        <v>478.26</v>
      </c>
      <c r="H45" s="188">
        <v>294.77999999999997</v>
      </c>
      <c r="I45" s="189">
        <v>183.48</v>
      </c>
      <c r="J45" s="133">
        <v>351.93</v>
      </c>
      <c r="K45" s="188">
        <v>0.03</v>
      </c>
      <c r="L45" s="188">
        <v>10.29</v>
      </c>
      <c r="M45" s="188">
        <v>343.78</v>
      </c>
      <c r="N45" s="188">
        <v>1309.19</v>
      </c>
      <c r="O45" s="92">
        <f t="shared" si="0"/>
        <v>3114.09</v>
      </c>
      <c r="P45" s="190">
        <f>(O45-O46)/O46</f>
        <v>0.50847219531098653</v>
      </c>
      <c r="Q45" s="191">
        <f>O45/$O$84</f>
        <v>3.259686505518173E-2</v>
      </c>
      <c r="R45" s="192">
        <f>O45-O46</f>
        <v>1049.6900000000005</v>
      </c>
    </row>
    <row r="46" spans="1:112" s="3" customFormat="1" ht="21.75" thickBot="1" x14ac:dyDescent="0.4">
      <c r="A46" s="44" t="s">
        <v>16</v>
      </c>
      <c r="B46" s="193">
        <v>407.42</v>
      </c>
      <c r="C46" s="131">
        <v>11.09</v>
      </c>
      <c r="D46" s="131">
        <v>11.09</v>
      </c>
      <c r="E46" s="139">
        <v>0</v>
      </c>
      <c r="F46" s="194">
        <v>14.36</v>
      </c>
      <c r="G46" s="100">
        <v>461.98</v>
      </c>
      <c r="H46" s="131">
        <v>308.60000000000002</v>
      </c>
      <c r="I46" s="139">
        <v>153.38</v>
      </c>
      <c r="J46" s="198">
        <v>236.71</v>
      </c>
      <c r="K46" s="131">
        <v>0</v>
      </c>
      <c r="L46" s="139">
        <v>5.12</v>
      </c>
      <c r="M46" s="194">
        <v>219.62</v>
      </c>
      <c r="N46" s="129">
        <v>708.1</v>
      </c>
      <c r="O46" s="140">
        <f t="shared" si="0"/>
        <v>2064.3999999999996</v>
      </c>
      <c r="P46" s="199"/>
      <c r="Q46" s="200"/>
      <c r="R46" s="201"/>
    </row>
    <row r="47" spans="1:112" s="22" customFormat="1" ht="21.75" thickBot="1" x14ac:dyDescent="0.4">
      <c r="A47" s="42" t="s">
        <v>61</v>
      </c>
      <c r="B47" s="197">
        <v>17.04</v>
      </c>
      <c r="C47" s="143">
        <v>0.89</v>
      </c>
      <c r="D47" s="188">
        <v>0.89</v>
      </c>
      <c r="E47" s="188">
        <v>0</v>
      </c>
      <c r="F47" s="188">
        <v>8.94</v>
      </c>
      <c r="G47" s="127">
        <v>1136.26</v>
      </c>
      <c r="H47" s="188">
        <v>267.27999999999997</v>
      </c>
      <c r="I47" s="189">
        <v>868.98</v>
      </c>
      <c r="J47" s="143">
        <v>0.48</v>
      </c>
      <c r="K47" s="188">
        <v>0</v>
      </c>
      <c r="L47" s="188">
        <v>2.38</v>
      </c>
      <c r="M47" s="188">
        <v>5.79</v>
      </c>
      <c r="N47" s="188">
        <v>4.93</v>
      </c>
      <c r="O47" s="92">
        <f t="shared" si="0"/>
        <v>1176.71</v>
      </c>
      <c r="P47" s="202">
        <f>(O47-O48)/O48</f>
        <v>8.2609575681742639E-2</v>
      </c>
      <c r="Q47" s="191">
        <f>O47/$O$84</f>
        <v>1.2317260284411463E-2</v>
      </c>
      <c r="R47" s="192">
        <f>O47-O48</f>
        <v>89.789999999999736</v>
      </c>
    </row>
    <row r="48" spans="1:112" s="3" customFormat="1" ht="21.75" thickBot="1" x14ac:dyDescent="0.4">
      <c r="A48" s="44" t="s">
        <v>16</v>
      </c>
      <c r="B48" s="193">
        <v>15.77</v>
      </c>
      <c r="C48" s="139">
        <v>1.21</v>
      </c>
      <c r="D48" s="194">
        <v>1.21</v>
      </c>
      <c r="E48" s="131">
        <v>0</v>
      </c>
      <c r="F48" s="139">
        <v>7.06</v>
      </c>
      <c r="G48" s="99">
        <v>1037.1400000000001</v>
      </c>
      <c r="H48" s="139">
        <v>265.97000000000003</v>
      </c>
      <c r="I48" s="194">
        <v>771.17</v>
      </c>
      <c r="J48" s="131">
        <v>0.39</v>
      </c>
      <c r="K48" s="131">
        <v>0</v>
      </c>
      <c r="L48" s="139">
        <v>2.4300000000000002</v>
      </c>
      <c r="M48" s="194">
        <v>16.52</v>
      </c>
      <c r="N48" s="129">
        <v>6.4</v>
      </c>
      <c r="O48" s="140">
        <f t="shared" si="0"/>
        <v>1086.9200000000003</v>
      </c>
      <c r="P48" s="199"/>
      <c r="Q48" s="200"/>
      <c r="R48" s="201"/>
    </row>
    <row r="49" spans="1:197" s="22" customFormat="1" ht="21.75" thickBot="1" x14ac:dyDescent="0.4">
      <c r="A49" s="42" t="s">
        <v>17</v>
      </c>
      <c r="B49" s="197">
        <v>560.32000000000005</v>
      </c>
      <c r="C49" s="143">
        <v>176.95</v>
      </c>
      <c r="D49" s="188">
        <v>176.95</v>
      </c>
      <c r="E49" s="188">
        <v>0</v>
      </c>
      <c r="F49" s="188">
        <v>28.73</v>
      </c>
      <c r="G49" s="127">
        <v>1978.26</v>
      </c>
      <c r="H49" s="188">
        <v>859.6</v>
      </c>
      <c r="I49" s="189">
        <v>1118.6600000000001</v>
      </c>
      <c r="J49" s="133">
        <v>527.72</v>
      </c>
      <c r="K49" s="188">
        <v>0</v>
      </c>
      <c r="L49" s="188">
        <v>194.56</v>
      </c>
      <c r="M49" s="188">
        <v>72.36</v>
      </c>
      <c r="N49" s="188">
        <v>422.59000000000003</v>
      </c>
      <c r="O49" s="92">
        <f t="shared" si="0"/>
        <v>3961.4900000000007</v>
      </c>
      <c r="P49" s="190">
        <f>(O49-O50)/O50</f>
        <v>0.21157228011046872</v>
      </c>
      <c r="Q49" s="191">
        <f>O49/$O$84</f>
        <v>4.1467059380895184E-2</v>
      </c>
      <c r="R49" s="192">
        <f>O49-O50</f>
        <v>691.78000000000065</v>
      </c>
    </row>
    <row r="50" spans="1:197" s="3" customFormat="1" ht="21.75" thickBot="1" x14ac:dyDescent="0.4">
      <c r="A50" s="44" t="s">
        <v>16</v>
      </c>
      <c r="B50" s="193">
        <v>428.18</v>
      </c>
      <c r="C50" s="139">
        <v>175.31</v>
      </c>
      <c r="D50" s="194">
        <v>175.31</v>
      </c>
      <c r="E50" s="139">
        <v>0</v>
      </c>
      <c r="F50" s="194">
        <v>58.69</v>
      </c>
      <c r="G50" s="99">
        <v>1694.57</v>
      </c>
      <c r="H50" s="157">
        <v>896.37</v>
      </c>
      <c r="I50" s="157">
        <v>798.2</v>
      </c>
      <c r="J50" s="157">
        <v>420.11</v>
      </c>
      <c r="K50" s="194">
        <v>2.3199999999999998</v>
      </c>
      <c r="L50" s="139">
        <v>183.85</v>
      </c>
      <c r="M50" s="139">
        <v>144.5</v>
      </c>
      <c r="N50" s="129">
        <v>162.18</v>
      </c>
      <c r="O50" s="140">
        <f t="shared" si="0"/>
        <v>3269.71</v>
      </c>
      <c r="P50" s="199"/>
      <c r="Q50" s="200"/>
      <c r="R50" s="201"/>
    </row>
    <row r="51" spans="1:197" s="22" customFormat="1" ht="21.75" thickBot="1" x14ac:dyDescent="0.4">
      <c r="A51" s="42" t="s">
        <v>29</v>
      </c>
      <c r="B51" s="203">
        <v>844.13</v>
      </c>
      <c r="C51" s="203">
        <v>198.94</v>
      </c>
      <c r="D51" s="203">
        <v>122.14</v>
      </c>
      <c r="E51" s="203">
        <v>76.8</v>
      </c>
      <c r="F51" s="203">
        <v>201.77</v>
      </c>
      <c r="G51" s="203">
        <v>3244.5</v>
      </c>
      <c r="H51" s="203">
        <v>808.83</v>
      </c>
      <c r="I51" s="203">
        <v>2435.67</v>
      </c>
      <c r="J51" s="203">
        <v>2053.6799999999998</v>
      </c>
      <c r="K51" s="203">
        <v>11.01</v>
      </c>
      <c r="L51" s="203">
        <v>92.4</v>
      </c>
      <c r="M51" s="203">
        <v>250.91</v>
      </c>
      <c r="N51" s="106">
        <v>998.51</v>
      </c>
      <c r="O51" s="92">
        <f t="shared" si="0"/>
        <v>7895.85</v>
      </c>
      <c r="P51" s="190">
        <f>(O51-O52)/O52</f>
        <v>0.10225662574074978</v>
      </c>
      <c r="Q51" s="191">
        <f>O51/$O$84</f>
        <v>8.2650134371825043E-2</v>
      </c>
      <c r="R51" s="192">
        <f>O51-O52</f>
        <v>732.5</v>
      </c>
    </row>
    <row r="52" spans="1:197" s="3" customFormat="1" ht="21.75" thickBot="1" x14ac:dyDescent="0.4">
      <c r="A52" s="43" t="s">
        <v>16</v>
      </c>
      <c r="B52" s="115">
        <v>622.74</v>
      </c>
      <c r="C52" s="115">
        <v>166.4</v>
      </c>
      <c r="D52" s="113">
        <v>110.99</v>
      </c>
      <c r="E52" s="113">
        <v>55.41</v>
      </c>
      <c r="F52" s="113">
        <v>185.8</v>
      </c>
      <c r="G52" s="114">
        <v>3182.38</v>
      </c>
      <c r="H52" s="115">
        <v>891.38</v>
      </c>
      <c r="I52" s="98">
        <v>2291</v>
      </c>
      <c r="J52" s="113">
        <v>2155.08</v>
      </c>
      <c r="K52" s="123">
        <v>7.3</v>
      </c>
      <c r="L52" s="113">
        <v>94.97</v>
      </c>
      <c r="M52" s="113">
        <v>169.92</v>
      </c>
      <c r="N52" s="204">
        <v>578.76</v>
      </c>
      <c r="O52" s="158">
        <f t="shared" si="0"/>
        <v>7163.35</v>
      </c>
      <c r="P52" s="199"/>
      <c r="Q52" s="200"/>
      <c r="R52" s="201"/>
    </row>
    <row r="53" spans="1:197" s="22" customFormat="1" ht="21.75" thickBot="1" x14ac:dyDescent="0.4">
      <c r="A53" s="42" t="s">
        <v>22</v>
      </c>
      <c r="B53" s="197">
        <v>117.91</v>
      </c>
      <c r="C53" s="205">
        <v>16.62</v>
      </c>
      <c r="D53" s="188">
        <v>10.27</v>
      </c>
      <c r="E53" s="188">
        <v>6.35</v>
      </c>
      <c r="F53" s="188">
        <v>4.5199999999999996</v>
      </c>
      <c r="G53" s="126">
        <v>319.08</v>
      </c>
      <c r="H53" s="188">
        <v>159.24</v>
      </c>
      <c r="I53" s="189">
        <v>159.84</v>
      </c>
      <c r="J53" s="206">
        <v>88.03</v>
      </c>
      <c r="K53" s="188">
        <v>0</v>
      </c>
      <c r="L53" s="188">
        <v>2.19</v>
      </c>
      <c r="M53" s="188">
        <v>30.05</v>
      </c>
      <c r="N53" s="188">
        <v>613.26</v>
      </c>
      <c r="O53" s="92">
        <f t="shared" si="0"/>
        <v>1191.6599999999999</v>
      </c>
      <c r="P53" s="190">
        <f>(O53-O54)/O54</f>
        <v>0.47564856665221961</v>
      </c>
      <c r="Q53" s="191">
        <f>O53/$O$84</f>
        <v>1.2473750023813651E-2</v>
      </c>
      <c r="R53" s="192">
        <f>O53-O54</f>
        <v>384.1099999999999</v>
      </c>
    </row>
    <row r="54" spans="1:197" s="3" customFormat="1" ht="21.75" thickBot="1" x14ac:dyDescent="0.4">
      <c r="A54" s="44" t="s">
        <v>16</v>
      </c>
      <c r="B54" s="170">
        <v>88.93</v>
      </c>
      <c r="C54" s="139">
        <v>10.220000000000001</v>
      </c>
      <c r="D54" s="194">
        <v>8.66</v>
      </c>
      <c r="E54" s="131">
        <v>1.56</v>
      </c>
      <c r="F54" s="139">
        <v>4.3099999999999996</v>
      </c>
      <c r="G54" s="207">
        <v>266.14</v>
      </c>
      <c r="H54" s="131">
        <v>134.41999999999999</v>
      </c>
      <c r="I54" s="131">
        <v>131.72</v>
      </c>
      <c r="J54" s="131">
        <v>64.41</v>
      </c>
      <c r="K54" s="139">
        <v>0</v>
      </c>
      <c r="L54" s="139">
        <v>1.9</v>
      </c>
      <c r="M54" s="194">
        <v>22.27</v>
      </c>
      <c r="N54" s="129">
        <v>349.37</v>
      </c>
      <c r="O54" s="140">
        <f t="shared" si="0"/>
        <v>807.55</v>
      </c>
      <c r="P54" s="208"/>
      <c r="Q54" s="209"/>
      <c r="R54" s="201"/>
    </row>
    <row r="55" spans="1:197" ht="21.75" thickBot="1" x14ac:dyDescent="0.4">
      <c r="A55" s="47" t="s">
        <v>64</v>
      </c>
      <c r="B55" s="210">
        <f>SUM(B5,B7,B9,B11,B13,B17,B19,B21,B23,B25,B27,B29,B31,B33,B35,B37,B39,B41,B43,B45,B47,B49,B51,B53,B15)</f>
        <v>8646.16</v>
      </c>
      <c r="C55" s="210">
        <f t="shared" ref="C55:O55" si="1">SUM(C5,C7,C9,C11,C13,C17,C19,C21,C23,C25,C27,C29,C31,C33,C35,C37,C39,C41,C43,C45,C47,C49,C51,C53,C15)</f>
        <v>1873.0099999999998</v>
      </c>
      <c r="D55" s="210">
        <f t="shared" si="1"/>
        <v>1465.19</v>
      </c>
      <c r="E55" s="210">
        <f t="shared" si="1"/>
        <v>407.82000000000005</v>
      </c>
      <c r="F55" s="210">
        <f t="shared" si="1"/>
        <v>1320.7199999999998</v>
      </c>
      <c r="G55" s="210">
        <f t="shared" si="1"/>
        <v>32400.499999999996</v>
      </c>
      <c r="H55" s="210">
        <f t="shared" si="1"/>
        <v>12504.590000000004</v>
      </c>
      <c r="I55" s="210">
        <f t="shared" si="1"/>
        <v>19895.909999999996</v>
      </c>
      <c r="J55" s="210">
        <f t="shared" si="1"/>
        <v>19061.550000000003</v>
      </c>
      <c r="K55" s="210">
        <f t="shared" si="1"/>
        <v>278.7</v>
      </c>
      <c r="L55" s="210">
        <f t="shared" si="1"/>
        <v>1530.9900000000002</v>
      </c>
      <c r="M55" s="210">
        <f t="shared" si="1"/>
        <v>2221.6299999999997</v>
      </c>
      <c r="N55" s="210">
        <f t="shared" si="1"/>
        <v>15021.580000000002</v>
      </c>
      <c r="O55" s="210">
        <f t="shared" si="1"/>
        <v>82354.840000000026</v>
      </c>
      <c r="P55" s="211">
        <f>(O55-O56)/O56</f>
        <v>0.16207257538670355</v>
      </c>
      <c r="Q55" s="212">
        <f>O55/$O$84</f>
        <v>0.86205267224809912</v>
      </c>
      <c r="R55" s="213">
        <f>O55-O56</f>
        <v>11485.910000000018</v>
      </c>
      <c r="S55" s="2"/>
      <c r="T55" s="6"/>
    </row>
    <row r="56" spans="1:197" s="14" customFormat="1" ht="21.75" thickBot="1" x14ac:dyDescent="0.4">
      <c r="A56" s="48" t="s">
        <v>26</v>
      </c>
      <c r="B56" s="214">
        <f>SUM(B6,B8,B10,B12,B14,B18,B20,B22,B24,B26,B28,B30,B32,B34,B36,B38,B40,B42,B44,B46,B48,B50,B52,B54,B16)</f>
        <v>5903.3</v>
      </c>
      <c r="C56" s="214">
        <f t="shared" ref="C56:O56" si="2">SUM(C6,C8,C10,C12,C14,C18,C20,C22,C24,C26,C28,C30,C32,C34,C36,C38,C40,C42,C44,C46,C48,C50,C52,C54,C16)</f>
        <v>1630.9699999999996</v>
      </c>
      <c r="D56" s="214">
        <f t="shared" si="2"/>
        <v>1313.56</v>
      </c>
      <c r="E56" s="214">
        <f t="shared" si="2"/>
        <v>317.41000000000003</v>
      </c>
      <c r="F56" s="214">
        <f t="shared" si="2"/>
        <v>1191.5699999999997</v>
      </c>
      <c r="G56" s="214">
        <f t="shared" si="2"/>
        <v>29871.49</v>
      </c>
      <c r="H56" s="214">
        <f t="shared" si="2"/>
        <v>12787.61</v>
      </c>
      <c r="I56" s="214">
        <f t="shared" si="2"/>
        <v>17083.88</v>
      </c>
      <c r="J56" s="214">
        <f t="shared" si="2"/>
        <v>16801.499999999996</v>
      </c>
      <c r="K56" s="214">
        <f t="shared" si="2"/>
        <v>261.89</v>
      </c>
      <c r="L56" s="214">
        <f t="shared" si="2"/>
        <v>1312.6599999999999</v>
      </c>
      <c r="M56" s="214">
        <f t="shared" si="2"/>
        <v>2371.09</v>
      </c>
      <c r="N56" s="214">
        <f t="shared" si="2"/>
        <v>11524.460000000001</v>
      </c>
      <c r="O56" s="214">
        <f t="shared" si="2"/>
        <v>70868.930000000008</v>
      </c>
      <c r="P56" s="215"/>
      <c r="Q56" s="216"/>
      <c r="R56" s="217"/>
      <c r="S56" s="12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</row>
    <row r="57" spans="1:197" ht="21.75" thickBot="1" x14ac:dyDescent="0.4">
      <c r="A57" s="49" t="s">
        <v>27</v>
      </c>
      <c r="B57" s="218">
        <f>(B55-B56)/B56</f>
        <v>0.46463164670607959</v>
      </c>
      <c r="C57" s="218">
        <f t="shared" ref="C57:O57" si="3">(C55-C56)/C56</f>
        <v>0.14840248441111747</v>
      </c>
      <c r="D57" s="218">
        <f t="shared" si="3"/>
        <v>0.11543439203386227</v>
      </c>
      <c r="E57" s="218">
        <f t="shared" si="3"/>
        <v>0.28483664660848751</v>
      </c>
      <c r="F57" s="218">
        <f t="shared" si="3"/>
        <v>0.10838641456230026</v>
      </c>
      <c r="G57" s="218">
        <f t="shared" si="3"/>
        <v>8.4663001410374736E-2</v>
      </c>
      <c r="H57" s="218">
        <f t="shared" si="3"/>
        <v>-2.2132360933747337E-2</v>
      </c>
      <c r="I57" s="218">
        <f t="shared" si="3"/>
        <v>0.1646013669026003</v>
      </c>
      <c r="J57" s="218">
        <f t="shared" si="3"/>
        <v>0.13451477546647664</v>
      </c>
      <c r="K57" s="218">
        <f t="shared" si="3"/>
        <v>6.4187254190690754E-2</v>
      </c>
      <c r="L57" s="218">
        <f t="shared" si="3"/>
        <v>0.16632639068761174</v>
      </c>
      <c r="M57" s="218">
        <f t="shared" si="3"/>
        <v>-6.3034300680278044E-2</v>
      </c>
      <c r="N57" s="218">
        <f t="shared" si="3"/>
        <v>0.30345196217436654</v>
      </c>
      <c r="O57" s="218">
        <f t="shared" si="3"/>
        <v>0.16207257538670355</v>
      </c>
      <c r="P57" s="219"/>
      <c r="Q57" s="220"/>
      <c r="R57" s="213"/>
      <c r="S57" s="2"/>
    </row>
    <row r="58" spans="1:197" ht="21.75" thickBot="1" x14ac:dyDescent="0.4">
      <c r="A58" s="50" t="s">
        <v>31</v>
      </c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2"/>
      <c r="Q58" s="222"/>
      <c r="R58" s="213"/>
      <c r="S58" s="2"/>
    </row>
    <row r="59" spans="1:197" s="1" customFormat="1" ht="21.75" thickBot="1" x14ac:dyDescent="0.4">
      <c r="A59" s="51" t="s">
        <v>68</v>
      </c>
      <c r="B59" s="127">
        <v>0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v>0</v>
      </c>
      <c r="I59" s="127">
        <v>0</v>
      </c>
      <c r="J59" s="136">
        <v>266.72000000000003</v>
      </c>
      <c r="K59" s="127">
        <v>0</v>
      </c>
      <c r="L59" s="127">
        <v>0</v>
      </c>
      <c r="M59" s="127">
        <v>48.14</v>
      </c>
      <c r="N59" s="127">
        <v>0</v>
      </c>
      <c r="O59" s="92">
        <f t="shared" ref="O59:O72" si="4">B59+C59+F59+G59+J59+K59+L59+M59+N59</f>
        <v>314.86</v>
      </c>
      <c r="P59" s="223">
        <f>(O59-O60)/O60</f>
        <v>0.7797750268498107</v>
      </c>
      <c r="Q59" s="111">
        <f>O59/$O$84</f>
        <v>3.2958099898443907E-3</v>
      </c>
      <c r="R59" s="112">
        <f>O59-O60</f>
        <v>137.95000000000002</v>
      </c>
      <c r="S59" s="2"/>
    </row>
    <row r="60" spans="1:197" s="8" customFormat="1" ht="21.75" thickBot="1" x14ac:dyDescent="0.4">
      <c r="A60" s="43" t="s">
        <v>16</v>
      </c>
      <c r="B60" s="129">
        <v>0</v>
      </c>
      <c r="C60" s="129">
        <v>0</v>
      </c>
      <c r="D60" s="129">
        <v>0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45">
        <v>148.25</v>
      </c>
      <c r="K60" s="129">
        <v>0</v>
      </c>
      <c r="L60" s="129">
        <v>0</v>
      </c>
      <c r="M60" s="129">
        <v>28.66</v>
      </c>
      <c r="N60" s="129">
        <v>0</v>
      </c>
      <c r="O60" s="140">
        <f t="shared" si="4"/>
        <v>176.91</v>
      </c>
      <c r="P60" s="117"/>
      <c r="Q60" s="118"/>
      <c r="R60" s="119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4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</row>
    <row r="61" spans="1:197" s="1" customFormat="1" ht="21.75" thickBot="1" x14ac:dyDescent="0.4">
      <c r="A61" s="51" t="s">
        <v>32</v>
      </c>
      <c r="B61" s="134">
        <v>0</v>
      </c>
      <c r="C61" s="134">
        <v>0</v>
      </c>
      <c r="D61" s="134">
        <v>0</v>
      </c>
      <c r="E61" s="134">
        <v>0</v>
      </c>
      <c r="F61" s="134">
        <v>0</v>
      </c>
      <c r="G61" s="134">
        <v>0</v>
      </c>
      <c r="H61" s="134">
        <v>0</v>
      </c>
      <c r="I61" s="134">
        <v>0</v>
      </c>
      <c r="J61" s="156">
        <v>973.7</v>
      </c>
      <c r="K61" s="134">
        <v>0</v>
      </c>
      <c r="L61" s="134">
        <v>0</v>
      </c>
      <c r="M61" s="134">
        <v>88.81</v>
      </c>
      <c r="N61" s="134">
        <v>0</v>
      </c>
      <c r="O61" s="92">
        <f t="shared" si="4"/>
        <v>1062.51</v>
      </c>
      <c r="P61" s="121">
        <f>(O61-O62)/O62</f>
        <v>0.33613762402384267</v>
      </c>
      <c r="Q61" s="122">
        <f>O61/$O$84</f>
        <v>1.1121867091118476E-2</v>
      </c>
      <c r="R61" s="112">
        <f>O61-O62</f>
        <v>267.29999999999995</v>
      </c>
      <c r="S61" s="2"/>
    </row>
    <row r="62" spans="1:197" s="5" customFormat="1" ht="21.75" thickBot="1" x14ac:dyDescent="0.4">
      <c r="A62" s="43" t="s">
        <v>16</v>
      </c>
      <c r="B62" s="129">
        <v>0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9">
        <v>0</v>
      </c>
      <c r="I62" s="131">
        <v>0</v>
      </c>
      <c r="J62" s="131">
        <v>716.38</v>
      </c>
      <c r="K62" s="129">
        <v>0</v>
      </c>
      <c r="L62" s="129">
        <v>0</v>
      </c>
      <c r="M62" s="129">
        <v>78.83</v>
      </c>
      <c r="N62" s="129">
        <v>0</v>
      </c>
      <c r="O62" s="140">
        <f t="shared" si="4"/>
        <v>795.21</v>
      </c>
      <c r="P62" s="117"/>
      <c r="Q62" s="118"/>
      <c r="R62" s="119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4"/>
    </row>
    <row r="63" spans="1:197" s="1" customFormat="1" ht="21.75" thickBot="1" x14ac:dyDescent="0.4">
      <c r="A63" s="42" t="s">
        <v>79</v>
      </c>
      <c r="B63" s="134">
        <v>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  <c r="H63" s="134">
        <v>0</v>
      </c>
      <c r="I63" s="134">
        <v>0</v>
      </c>
      <c r="J63" s="156">
        <v>249.06</v>
      </c>
      <c r="K63" s="134">
        <v>0</v>
      </c>
      <c r="L63" s="134">
        <v>0</v>
      </c>
      <c r="M63" s="134">
        <v>3.83</v>
      </c>
      <c r="N63" s="134">
        <v>0</v>
      </c>
      <c r="O63" s="92">
        <f t="shared" si="4"/>
        <v>252.89000000000001</v>
      </c>
      <c r="P63" s="121">
        <f>(O63-O64)/O64</f>
        <v>2.959856689194695E-2</v>
      </c>
      <c r="Q63" s="122">
        <f>O63/$O$84</f>
        <v>2.6471364680548436E-3</v>
      </c>
      <c r="R63" s="112">
        <f>O63-O64</f>
        <v>7.2700000000000102</v>
      </c>
      <c r="S63" s="2"/>
    </row>
    <row r="64" spans="1:197" s="5" customFormat="1" ht="21.75" thickBot="1" x14ac:dyDescent="0.4">
      <c r="A64" s="43" t="s">
        <v>16</v>
      </c>
      <c r="B64" s="129">
        <v>0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  <c r="I64" s="131">
        <v>0</v>
      </c>
      <c r="J64" s="131">
        <v>235.02</v>
      </c>
      <c r="K64" s="129">
        <v>0</v>
      </c>
      <c r="L64" s="129">
        <v>0</v>
      </c>
      <c r="M64" s="129">
        <v>10.6</v>
      </c>
      <c r="N64" s="129">
        <v>0</v>
      </c>
      <c r="O64" s="140">
        <f t="shared" si="4"/>
        <v>245.62</v>
      </c>
      <c r="P64" s="117"/>
      <c r="Q64" s="118"/>
      <c r="R64" s="119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4"/>
    </row>
    <row r="65" spans="1:112" s="1" customFormat="1" ht="21.75" thickBot="1" x14ac:dyDescent="0.4">
      <c r="A65" s="42" t="s">
        <v>33</v>
      </c>
      <c r="B65" s="109">
        <v>0</v>
      </c>
      <c r="C65" s="224">
        <v>0</v>
      </c>
      <c r="D65" s="109">
        <v>0</v>
      </c>
      <c r="E65" s="109">
        <v>0</v>
      </c>
      <c r="F65" s="224">
        <v>0</v>
      </c>
      <c r="G65" s="109">
        <v>0</v>
      </c>
      <c r="H65" s="224">
        <v>0</v>
      </c>
      <c r="I65" s="109">
        <v>0</v>
      </c>
      <c r="J65" s="225">
        <v>505.54</v>
      </c>
      <c r="K65" s="134">
        <v>0</v>
      </c>
      <c r="L65" s="134">
        <v>0</v>
      </c>
      <c r="M65" s="134">
        <v>26.12</v>
      </c>
      <c r="N65" s="134">
        <v>0</v>
      </c>
      <c r="O65" s="92">
        <f t="shared" si="4"/>
        <v>531.66</v>
      </c>
      <c r="P65" s="121">
        <f>(O65-O66)/O66</f>
        <v>0.31543657371897971</v>
      </c>
      <c r="Q65" s="122">
        <f>O65/$O$84</f>
        <v>5.5651728997035783E-3</v>
      </c>
      <c r="R65" s="112">
        <f>O65-O66</f>
        <v>127.49000000000001</v>
      </c>
      <c r="S65" s="2"/>
    </row>
    <row r="66" spans="1:112" s="5" customFormat="1" ht="21.75" thickBot="1" x14ac:dyDescent="0.4">
      <c r="A66" s="43" t="s">
        <v>16</v>
      </c>
      <c r="B66" s="226">
        <v>0</v>
      </c>
      <c r="C66" s="227">
        <v>0</v>
      </c>
      <c r="D66" s="226">
        <v>0</v>
      </c>
      <c r="E66" s="228">
        <v>0</v>
      </c>
      <c r="F66" s="227">
        <v>0</v>
      </c>
      <c r="G66" s="226">
        <v>0</v>
      </c>
      <c r="H66" s="227">
        <v>0</v>
      </c>
      <c r="I66" s="228">
        <v>0</v>
      </c>
      <c r="J66" s="229">
        <v>389.53</v>
      </c>
      <c r="K66" s="129">
        <v>0</v>
      </c>
      <c r="L66" s="129">
        <v>0</v>
      </c>
      <c r="M66" s="129">
        <v>14.64</v>
      </c>
      <c r="N66" s="129">
        <v>0</v>
      </c>
      <c r="O66" s="140">
        <f t="shared" si="4"/>
        <v>404.16999999999996</v>
      </c>
      <c r="P66" s="117"/>
      <c r="Q66" s="118"/>
      <c r="R66" s="119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4"/>
    </row>
    <row r="67" spans="1:112" s="3" customFormat="1" ht="21.75" thickBot="1" x14ac:dyDescent="0.4">
      <c r="A67" s="42" t="s">
        <v>77</v>
      </c>
      <c r="B67" s="92"/>
      <c r="C67" s="92"/>
      <c r="D67" s="92"/>
      <c r="E67" s="126"/>
      <c r="F67" s="92"/>
      <c r="G67" s="92"/>
      <c r="H67" s="92"/>
      <c r="I67" s="126"/>
      <c r="J67" s="126">
        <v>6.14</v>
      </c>
      <c r="K67" s="134"/>
      <c r="L67" s="134"/>
      <c r="M67" s="134">
        <v>0</v>
      </c>
      <c r="N67" s="134"/>
      <c r="O67" s="134">
        <f t="shared" si="4"/>
        <v>6.14</v>
      </c>
      <c r="P67" s="230" t="e">
        <f>(O67-O68)/O68</f>
        <v>#DIV/0!</v>
      </c>
      <c r="Q67" s="122">
        <f>O67/$O$84</f>
        <v>6.4270702336417953E-5</v>
      </c>
      <c r="R67" s="112">
        <f>O67-O68</f>
        <v>6.14</v>
      </c>
    </row>
    <row r="68" spans="1:112" s="3" customFormat="1" ht="21.75" thickBot="1" x14ac:dyDescent="0.4">
      <c r="A68" s="43" t="s">
        <v>16</v>
      </c>
      <c r="B68" s="129"/>
      <c r="C68" s="129"/>
      <c r="D68" s="129"/>
      <c r="E68" s="129"/>
      <c r="F68" s="129"/>
      <c r="G68" s="129"/>
      <c r="H68" s="129"/>
      <c r="I68" s="129"/>
      <c r="J68" s="129">
        <v>0</v>
      </c>
      <c r="K68" s="129"/>
      <c r="L68" s="129"/>
      <c r="M68" s="129">
        <v>0</v>
      </c>
      <c r="N68" s="129"/>
      <c r="O68" s="129">
        <f t="shared" si="4"/>
        <v>0</v>
      </c>
      <c r="P68" s="231"/>
      <c r="Q68" s="232"/>
      <c r="R68" s="233"/>
    </row>
    <row r="69" spans="1:112" s="7" customFormat="1" ht="21.75" thickBot="1" x14ac:dyDescent="0.4">
      <c r="A69" s="42" t="s">
        <v>34</v>
      </c>
      <c r="B69" s="234"/>
      <c r="C69" s="234"/>
      <c r="D69" s="234"/>
      <c r="E69" s="234"/>
      <c r="F69" s="234"/>
      <c r="G69" s="234"/>
      <c r="H69" s="234"/>
      <c r="I69" s="235"/>
      <c r="J69" s="206">
        <v>1064.53</v>
      </c>
      <c r="K69" s="234"/>
      <c r="L69" s="234"/>
      <c r="M69" s="234">
        <v>71.88</v>
      </c>
      <c r="N69" s="234"/>
      <c r="O69" s="151">
        <f t="shared" si="4"/>
        <v>1136.4099999999999</v>
      </c>
      <c r="P69" s="152">
        <f>(O69-O70)/O70</f>
        <v>0.47764182714187237</v>
      </c>
      <c r="Q69" s="236">
        <f>O69/$O$84</f>
        <v>1.1895418378196861E-2</v>
      </c>
      <c r="R69" s="237">
        <f>O69-O70</f>
        <v>367.3399999999998</v>
      </c>
      <c r="S69" s="9"/>
    </row>
    <row r="70" spans="1:112" s="5" customFormat="1" ht="21.75" thickBot="1" x14ac:dyDescent="0.4">
      <c r="A70" s="43" t="s">
        <v>35</v>
      </c>
      <c r="B70" s="129"/>
      <c r="C70" s="129"/>
      <c r="D70" s="129"/>
      <c r="E70" s="129"/>
      <c r="F70" s="129"/>
      <c r="G70" s="129"/>
      <c r="H70" s="129"/>
      <c r="I70" s="131"/>
      <c r="J70" s="132">
        <v>700.48</v>
      </c>
      <c r="K70" s="129"/>
      <c r="L70" s="129"/>
      <c r="M70" s="129">
        <v>68.59</v>
      </c>
      <c r="N70" s="129"/>
      <c r="O70" s="140">
        <f t="shared" si="4"/>
        <v>769.07</v>
      </c>
      <c r="P70" s="117"/>
      <c r="Q70" s="118"/>
      <c r="R70" s="119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4"/>
    </row>
    <row r="71" spans="1:112" s="22" customFormat="1" ht="21.75" thickBot="1" x14ac:dyDescent="0.4">
      <c r="A71" s="42" t="s">
        <v>63</v>
      </c>
      <c r="B71" s="238">
        <v>0</v>
      </c>
      <c r="C71" s="143">
        <v>0</v>
      </c>
      <c r="D71" s="187">
        <v>0</v>
      </c>
      <c r="E71" s="187">
        <v>0</v>
      </c>
      <c r="F71" s="238">
        <v>0</v>
      </c>
      <c r="G71" s="143">
        <v>0</v>
      </c>
      <c r="H71" s="187">
        <v>0</v>
      </c>
      <c r="I71" s="187">
        <v>0</v>
      </c>
      <c r="J71" s="143">
        <v>2736.77</v>
      </c>
      <c r="K71" s="187">
        <v>0</v>
      </c>
      <c r="L71" s="187">
        <v>0</v>
      </c>
      <c r="M71" s="187">
        <v>57.87</v>
      </c>
      <c r="N71" s="187">
        <v>0</v>
      </c>
      <c r="O71" s="92">
        <f t="shared" si="4"/>
        <v>2794.64</v>
      </c>
      <c r="P71" s="239">
        <f>(O71-O72)/O72</f>
        <v>0.33821761886291918</v>
      </c>
      <c r="Q71" s="240">
        <f>O71/$O$84</f>
        <v>2.925300905170148E-2</v>
      </c>
      <c r="R71" s="241">
        <f>O71-O72</f>
        <v>706.31</v>
      </c>
    </row>
    <row r="72" spans="1:112" s="3" customFormat="1" ht="21.75" thickBot="1" x14ac:dyDescent="0.4">
      <c r="A72" s="43" t="s">
        <v>35</v>
      </c>
      <c r="B72" s="139">
        <v>0</v>
      </c>
      <c r="C72" s="131">
        <v>0</v>
      </c>
      <c r="D72" s="129">
        <v>0</v>
      </c>
      <c r="E72" s="186">
        <v>0</v>
      </c>
      <c r="F72" s="186">
        <v>0</v>
      </c>
      <c r="G72" s="131">
        <v>0</v>
      </c>
      <c r="H72" s="131">
        <v>0</v>
      </c>
      <c r="I72" s="139">
        <v>0</v>
      </c>
      <c r="J72" s="139">
        <v>2038.88</v>
      </c>
      <c r="K72" s="139">
        <v>0</v>
      </c>
      <c r="L72" s="145">
        <v>0</v>
      </c>
      <c r="M72" s="131">
        <v>49.45</v>
      </c>
      <c r="N72" s="131">
        <v>0</v>
      </c>
      <c r="O72" s="140">
        <f t="shared" si="4"/>
        <v>2088.33</v>
      </c>
      <c r="P72" s="231"/>
      <c r="Q72" s="232"/>
      <c r="R72" s="119"/>
    </row>
    <row r="73" spans="1:112" ht="21.75" thickBot="1" x14ac:dyDescent="0.4">
      <c r="A73" s="52" t="s">
        <v>36</v>
      </c>
      <c r="B73" s="242">
        <f t="shared" ref="B73:O73" si="5">SUM(B59,B61,B63,B65,B67,B69,B71)</f>
        <v>0</v>
      </c>
      <c r="C73" s="242">
        <f t="shared" si="5"/>
        <v>0</v>
      </c>
      <c r="D73" s="242">
        <f t="shared" si="5"/>
        <v>0</v>
      </c>
      <c r="E73" s="242">
        <f t="shared" si="5"/>
        <v>0</v>
      </c>
      <c r="F73" s="242">
        <f t="shared" si="5"/>
        <v>0</v>
      </c>
      <c r="G73" s="242">
        <f t="shared" si="5"/>
        <v>0</v>
      </c>
      <c r="H73" s="242">
        <f t="shared" si="5"/>
        <v>0</v>
      </c>
      <c r="I73" s="242">
        <f t="shared" si="5"/>
        <v>0</v>
      </c>
      <c r="J73" s="242">
        <f t="shared" si="5"/>
        <v>5802.46</v>
      </c>
      <c r="K73" s="242">
        <f t="shared" si="5"/>
        <v>0</v>
      </c>
      <c r="L73" s="242">
        <f t="shared" si="5"/>
        <v>0</v>
      </c>
      <c r="M73" s="242">
        <f t="shared" si="5"/>
        <v>296.64999999999998</v>
      </c>
      <c r="N73" s="242">
        <f t="shared" si="5"/>
        <v>0</v>
      </c>
      <c r="O73" s="242">
        <f t="shared" si="5"/>
        <v>6099.11</v>
      </c>
      <c r="P73" s="219">
        <f>(O73-O74)/O74</f>
        <v>0.36161819565959946</v>
      </c>
      <c r="Q73" s="220">
        <f>O73/$O$84</f>
        <v>6.3842684580956044E-2</v>
      </c>
      <c r="R73" s="243">
        <f>O73-O74</f>
        <v>1619.8000000000002</v>
      </c>
      <c r="S73" s="2"/>
    </row>
    <row r="74" spans="1:112" ht="21.75" thickBot="1" x14ac:dyDescent="0.4">
      <c r="A74" s="48" t="s">
        <v>26</v>
      </c>
      <c r="B74" s="180">
        <f t="shared" ref="B74:O74" si="6">SUM(B60,B62,B64,B66,B68,B70,B72)</f>
        <v>0</v>
      </c>
      <c r="C74" s="180">
        <f t="shared" si="6"/>
        <v>0</v>
      </c>
      <c r="D74" s="180">
        <f t="shared" si="6"/>
        <v>0</v>
      </c>
      <c r="E74" s="180">
        <f t="shared" si="6"/>
        <v>0</v>
      </c>
      <c r="F74" s="180">
        <f t="shared" si="6"/>
        <v>0</v>
      </c>
      <c r="G74" s="180">
        <f t="shared" si="6"/>
        <v>0</v>
      </c>
      <c r="H74" s="180">
        <f t="shared" si="6"/>
        <v>0</v>
      </c>
      <c r="I74" s="180">
        <f t="shared" si="6"/>
        <v>0</v>
      </c>
      <c r="J74" s="180">
        <f t="shared" si="6"/>
        <v>4228.54</v>
      </c>
      <c r="K74" s="180">
        <f t="shared" si="6"/>
        <v>0</v>
      </c>
      <c r="L74" s="180">
        <f t="shared" si="6"/>
        <v>0</v>
      </c>
      <c r="M74" s="180">
        <f t="shared" si="6"/>
        <v>250.76999999999998</v>
      </c>
      <c r="N74" s="180">
        <f t="shared" si="6"/>
        <v>0</v>
      </c>
      <c r="O74" s="180">
        <f t="shared" si="6"/>
        <v>4479.3099999999995</v>
      </c>
      <c r="P74" s="244"/>
      <c r="Q74" s="245"/>
      <c r="R74" s="246"/>
      <c r="S74" s="2"/>
    </row>
    <row r="75" spans="1:112" ht="21.75" thickBot="1" x14ac:dyDescent="0.4">
      <c r="A75" s="49" t="s">
        <v>27</v>
      </c>
      <c r="B75" s="242"/>
      <c r="C75" s="242"/>
      <c r="D75" s="242"/>
      <c r="E75" s="242"/>
      <c r="F75" s="242"/>
      <c r="G75" s="242"/>
      <c r="H75" s="242"/>
      <c r="I75" s="242"/>
      <c r="J75" s="247">
        <f>(J73-J74)/J74</f>
        <v>0.37221357726307425</v>
      </c>
      <c r="K75" s="218"/>
      <c r="L75" s="218"/>
      <c r="M75" s="248">
        <f>(M73-M74)/M74</f>
        <v>0.18295649399848465</v>
      </c>
      <c r="N75" s="248"/>
      <c r="O75" s="248">
        <f>(O73-O74)/O74</f>
        <v>0.36161819565959946</v>
      </c>
      <c r="P75" s="219"/>
      <c r="Q75" s="220"/>
      <c r="R75" s="213"/>
      <c r="S75" s="2"/>
    </row>
    <row r="76" spans="1:112" ht="21.75" thickBot="1" x14ac:dyDescent="0.4">
      <c r="A76" s="50" t="s">
        <v>37</v>
      </c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2"/>
      <c r="Q76" s="222"/>
      <c r="R76" s="213"/>
      <c r="S76" s="2"/>
    </row>
    <row r="77" spans="1:112" s="1" customFormat="1" ht="21.75" thickBot="1" x14ac:dyDescent="0.4">
      <c r="A77" s="53" t="s">
        <v>39</v>
      </c>
      <c r="B77" s="127">
        <v>0</v>
      </c>
      <c r="C77" s="127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7">
        <v>0</v>
      </c>
      <c r="J77" s="136">
        <v>0</v>
      </c>
      <c r="K77" s="127">
        <v>0</v>
      </c>
      <c r="L77" s="127">
        <v>0</v>
      </c>
      <c r="M77" s="127">
        <v>0</v>
      </c>
      <c r="N77" s="127">
        <v>6554.36</v>
      </c>
      <c r="O77" s="92">
        <f t="shared" ref="O77:O80" si="7">B77+C77+F77+G77+J77+K77+L77+M77+N77</f>
        <v>6554.36</v>
      </c>
      <c r="P77" s="223">
        <f>(O77-O78)/O78</f>
        <v>9.9044383594720731E-2</v>
      </c>
      <c r="Q77" s="111">
        <f>O77/$O$84</f>
        <v>6.8608032665427421E-2</v>
      </c>
      <c r="R77" s="112">
        <f>O77-O78</f>
        <v>590.67000000000007</v>
      </c>
      <c r="S77" s="2"/>
      <c r="T77" s="6"/>
    </row>
    <row r="78" spans="1:112" s="5" customFormat="1" ht="21.75" thickBot="1" x14ac:dyDescent="0.4">
      <c r="A78" s="54" t="s">
        <v>16</v>
      </c>
      <c r="B78" s="129">
        <v>0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9">
        <v>0</v>
      </c>
      <c r="I78" s="129">
        <v>0</v>
      </c>
      <c r="J78" s="249">
        <v>0</v>
      </c>
      <c r="K78" s="129">
        <v>0</v>
      </c>
      <c r="L78" s="129">
        <v>0</v>
      </c>
      <c r="M78" s="129">
        <v>0</v>
      </c>
      <c r="N78" s="129">
        <v>5963.69</v>
      </c>
      <c r="O78" s="250">
        <f t="shared" si="7"/>
        <v>5963.69</v>
      </c>
      <c r="P78" s="251"/>
      <c r="Q78" s="252"/>
      <c r="R78" s="25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4"/>
    </row>
    <row r="79" spans="1:112" s="1" customFormat="1" ht="21.75" thickBot="1" x14ac:dyDescent="0.4">
      <c r="A79" s="55" t="s">
        <v>38</v>
      </c>
      <c r="B79" s="254">
        <v>0</v>
      </c>
      <c r="C79" s="224">
        <v>0</v>
      </c>
      <c r="D79" s="224">
        <v>0</v>
      </c>
      <c r="E79" s="109">
        <v>0</v>
      </c>
      <c r="F79" s="224">
        <v>0</v>
      </c>
      <c r="G79" s="224">
        <v>0</v>
      </c>
      <c r="H79" s="109">
        <v>0</v>
      </c>
      <c r="I79" s="109">
        <v>0</v>
      </c>
      <c r="J79" s="255">
        <v>0</v>
      </c>
      <c r="K79" s="134">
        <v>0</v>
      </c>
      <c r="L79" s="134">
        <v>0</v>
      </c>
      <c r="M79" s="134">
        <v>0</v>
      </c>
      <c r="N79" s="134">
        <v>525.11</v>
      </c>
      <c r="O79" s="92">
        <f t="shared" si="7"/>
        <v>525.11</v>
      </c>
      <c r="P79" s="121">
        <f>(O79-O80)/O80</f>
        <v>-6.4975071225071235E-2</v>
      </c>
      <c r="Q79" s="122">
        <f>O79/$O$84</f>
        <v>5.4966105055173345E-3</v>
      </c>
      <c r="R79" s="112">
        <f>O79-O80</f>
        <v>-36.490000000000009</v>
      </c>
      <c r="S79" s="2"/>
      <c r="T79" s="6"/>
    </row>
    <row r="80" spans="1:112" s="5" customFormat="1" ht="21.75" thickBot="1" x14ac:dyDescent="0.4">
      <c r="A80" s="54" t="s">
        <v>16</v>
      </c>
      <c r="B80" s="256">
        <v>0</v>
      </c>
      <c r="C80" s="256">
        <v>0</v>
      </c>
      <c r="D80" s="256">
        <v>0</v>
      </c>
      <c r="E80" s="257">
        <v>0</v>
      </c>
      <c r="F80" s="256">
        <v>0</v>
      </c>
      <c r="G80" s="256">
        <v>0</v>
      </c>
      <c r="H80" s="257">
        <v>0</v>
      </c>
      <c r="I80" s="257">
        <v>0</v>
      </c>
      <c r="J80" s="256">
        <v>0</v>
      </c>
      <c r="K80" s="129">
        <v>0</v>
      </c>
      <c r="L80" s="129">
        <v>0</v>
      </c>
      <c r="M80" s="129">
        <v>0</v>
      </c>
      <c r="N80" s="129">
        <v>561.6</v>
      </c>
      <c r="O80" s="250">
        <f t="shared" si="7"/>
        <v>561.6</v>
      </c>
      <c r="P80" s="251"/>
      <c r="Q80" s="252"/>
      <c r="R80" s="25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4"/>
    </row>
    <row r="81" spans="1:197" ht="21.75" thickBot="1" x14ac:dyDescent="0.4">
      <c r="A81" s="52" t="s">
        <v>40</v>
      </c>
      <c r="B81" s="242">
        <f>B77+B79</f>
        <v>0</v>
      </c>
      <c r="C81" s="242">
        <f t="shared" ref="C81:N81" si="8">C77+C79</f>
        <v>0</v>
      </c>
      <c r="D81" s="242">
        <f t="shared" si="8"/>
        <v>0</v>
      </c>
      <c r="E81" s="242">
        <f t="shared" si="8"/>
        <v>0</v>
      </c>
      <c r="F81" s="242">
        <f t="shared" si="8"/>
        <v>0</v>
      </c>
      <c r="G81" s="242">
        <f t="shared" si="8"/>
        <v>0</v>
      </c>
      <c r="H81" s="242">
        <f t="shared" si="8"/>
        <v>0</v>
      </c>
      <c r="I81" s="242">
        <f t="shared" si="8"/>
        <v>0</v>
      </c>
      <c r="J81" s="242">
        <f t="shared" si="8"/>
        <v>0</v>
      </c>
      <c r="K81" s="242">
        <f t="shared" si="8"/>
        <v>0</v>
      </c>
      <c r="L81" s="242">
        <f t="shared" si="8"/>
        <v>0</v>
      </c>
      <c r="M81" s="242">
        <f t="shared" si="8"/>
        <v>0</v>
      </c>
      <c r="N81" s="242">
        <f t="shared" si="8"/>
        <v>7079.4699999999993</v>
      </c>
      <c r="O81" s="242">
        <f t="shared" ref="O81" si="9">SUM(O77,O79)</f>
        <v>7079.4699999999993</v>
      </c>
      <c r="P81" s="219">
        <f>(O81-O82)/O82</f>
        <v>8.4928026187341771E-2</v>
      </c>
      <c r="Q81" s="220">
        <f>O81/$O$84</f>
        <v>7.4104643170944756E-2</v>
      </c>
      <c r="R81" s="213">
        <f>O81-O82</f>
        <v>554.17999999999938</v>
      </c>
      <c r="S81" s="2"/>
    </row>
    <row r="82" spans="1:197" ht="21.75" thickBot="1" x14ac:dyDescent="0.4">
      <c r="A82" s="48" t="s">
        <v>26</v>
      </c>
      <c r="B82" s="180">
        <f>B78+B80</f>
        <v>0</v>
      </c>
      <c r="C82" s="180">
        <f t="shared" ref="C82:N82" si="10">C78+C80</f>
        <v>0</v>
      </c>
      <c r="D82" s="180">
        <f t="shared" si="10"/>
        <v>0</v>
      </c>
      <c r="E82" s="180">
        <f t="shared" si="10"/>
        <v>0</v>
      </c>
      <c r="F82" s="180">
        <f t="shared" si="10"/>
        <v>0</v>
      </c>
      <c r="G82" s="180">
        <f t="shared" si="10"/>
        <v>0</v>
      </c>
      <c r="H82" s="180">
        <f t="shared" si="10"/>
        <v>0</v>
      </c>
      <c r="I82" s="180">
        <f t="shared" si="10"/>
        <v>0</v>
      </c>
      <c r="J82" s="180">
        <f t="shared" si="10"/>
        <v>0</v>
      </c>
      <c r="K82" s="180">
        <f t="shared" si="10"/>
        <v>0</v>
      </c>
      <c r="L82" s="180">
        <f t="shared" si="10"/>
        <v>0</v>
      </c>
      <c r="M82" s="180">
        <f t="shared" si="10"/>
        <v>0</v>
      </c>
      <c r="N82" s="180">
        <f t="shared" si="10"/>
        <v>6525.29</v>
      </c>
      <c r="O82" s="180">
        <f>B82+C82+F82+G82+J82+K82+L82+M82+N82</f>
        <v>6525.29</v>
      </c>
      <c r="P82" s="244"/>
      <c r="Q82" s="245"/>
      <c r="R82" s="246"/>
      <c r="S82" s="2"/>
    </row>
    <row r="83" spans="1:197" ht="21.75" thickBot="1" x14ac:dyDescent="0.4">
      <c r="A83" s="49" t="s">
        <v>27</v>
      </c>
      <c r="B83" s="242"/>
      <c r="C83" s="242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7">
        <f>(N81-N82)/N82</f>
        <v>8.4928026187341771E-2</v>
      </c>
      <c r="O83" s="248">
        <f>(O81-O82)/O82</f>
        <v>8.4928026187341771E-2</v>
      </c>
      <c r="P83" s="219"/>
      <c r="Q83" s="220"/>
      <c r="R83" s="213"/>
      <c r="S83" s="2"/>
    </row>
    <row r="84" spans="1:197" ht="21.75" thickBot="1" x14ac:dyDescent="0.4">
      <c r="A84" s="56" t="s">
        <v>41</v>
      </c>
      <c r="B84" s="258">
        <f>SUM(B55,B73,B81)</f>
        <v>8646.16</v>
      </c>
      <c r="C84" s="258">
        <f t="shared" ref="C84:N84" si="11">SUM(C55,C73,C81)</f>
        <v>1873.0099999999998</v>
      </c>
      <c r="D84" s="258">
        <f t="shared" si="11"/>
        <v>1465.19</v>
      </c>
      <c r="E84" s="258">
        <f t="shared" si="11"/>
        <v>407.82000000000005</v>
      </c>
      <c r="F84" s="258">
        <f t="shared" si="11"/>
        <v>1320.7199999999998</v>
      </c>
      <c r="G84" s="258">
        <f t="shared" si="11"/>
        <v>32400.499999999996</v>
      </c>
      <c r="H84" s="258">
        <f t="shared" si="11"/>
        <v>12504.590000000004</v>
      </c>
      <c r="I84" s="258">
        <f t="shared" si="11"/>
        <v>19895.909999999996</v>
      </c>
      <c r="J84" s="258">
        <f t="shared" si="11"/>
        <v>24864.010000000002</v>
      </c>
      <c r="K84" s="258">
        <f t="shared" si="11"/>
        <v>278.7</v>
      </c>
      <c r="L84" s="258">
        <f t="shared" si="11"/>
        <v>1530.9900000000002</v>
      </c>
      <c r="M84" s="258">
        <f t="shared" si="11"/>
        <v>2518.2799999999997</v>
      </c>
      <c r="N84" s="258">
        <f t="shared" si="11"/>
        <v>22101.050000000003</v>
      </c>
      <c r="O84" s="258">
        <f>SUM(O55,O73,O81)</f>
        <v>95533.420000000027</v>
      </c>
      <c r="P84" s="219">
        <f>(O84-O85)/O85</f>
        <v>0.16684134664768979</v>
      </c>
      <c r="Q84" s="220">
        <f>O84/$O$84</f>
        <v>1</v>
      </c>
      <c r="R84" s="213">
        <f>O84-O85</f>
        <v>13659.890000000029</v>
      </c>
      <c r="S84" s="2"/>
    </row>
    <row r="85" spans="1:197" ht="21" x14ac:dyDescent="0.35">
      <c r="A85" s="57" t="s">
        <v>26</v>
      </c>
      <c r="B85" s="259">
        <f>SUM(B56,B74,B82)</f>
        <v>5903.3</v>
      </c>
      <c r="C85" s="259">
        <f t="shared" ref="C85:O85" si="12">SUM(C56,C74,C82)</f>
        <v>1630.9699999999996</v>
      </c>
      <c r="D85" s="259">
        <f t="shared" si="12"/>
        <v>1313.56</v>
      </c>
      <c r="E85" s="259">
        <f t="shared" si="12"/>
        <v>317.41000000000003</v>
      </c>
      <c r="F85" s="259">
        <f t="shared" si="12"/>
        <v>1191.5699999999997</v>
      </c>
      <c r="G85" s="259">
        <f t="shared" si="12"/>
        <v>29871.49</v>
      </c>
      <c r="H85" s="259">
        <f t="shared" si="12"/>
        <v>12787.61</v>
      </c>
      <c r="I85" s="259">
        <f t="shared" si="12"/>
        <v>17083.88</v>
      </c>
      <c r="J85" s="259">
        <f t="shared" si="12"/>
        <v>21030.039999999997</v>
      </c>
      <c r="K85" s="259">
        <f t="shared" si="12"/>
        <v>261.89</v>
      </c>
      <c r="L85" s="259">
        <f t="shared" si="12"/>
        <v>1312.6599999999999</v>
      </c>
      <c r="M85" s="259">
        <f t="shared" si="12"/>
        <v>2621.86</v>
      </c>
      <c r="N85" s="259">
        <f t="shared" si="12"/>
        <v>18049.75</v>
      </c>
      <c r="O85" s="259">
        <f t="shared" si="12"/>
        <v>81873.53</v>
      </c>
      <c r="P85" s="260"/>
      <c r="Q85" s="261"/>
      <c r="R85" s="262"/>
      <c r="S85" s="2"/>
    </row>
    <row r="86" spans="1:197" ht="21" x14ac:dyDescent="0.35">
      <c r="A86" s="58" t="s">
        <v>27</v>
      </c>
      <c r="B86" s="263">
        <f t="shared" ref="B86:N86" si="13">(B84-B85)/B85</f>
        <v>0.46463164670607959</v>
      </c>
      <c r="C86" s="263">
        <f t="shared" si="13"/>
        <v>0.14840248441111747</v>
      </c>
      <c r="D86" s="263">
        <f t="shared" si="13"/>
        <v>0.11543439203386227</v>
      </c>
      <c r="E86" s="263">
        <f t="shared" si="13"/>
        <v>0.28483664660848751</v>
      </c>
      <c r="F86" s="263">
        <f t="shared" si="13"/>
        <v>0.10838641456230026</v>
      </c>
      <c r="G86" s="263">
        <f t="shared" si="13"/>
        <v>8.4663001410374736E-2</v>
      </c>
      <c r="H86" s="263">
        <f t="shared" si="13"/>
        <v>-2.2132360933747337E-2</v>
      </c>
      <c r="I86" s="263">
        <f t="shared" si="13"/>
        <v>0.1646013669026003</v>
      </c>
      <c r="J86" s="263">
        <f t="shared" si="13"/>
        <v>0.18230921101433975</v>
      </c>
      <c r="K86" s="263">
        <f t="shared" si="13"/>
        <v>6.4187254190690754E-2</v>
      </c>
      <c r="L86" s="263">
        <f t="shared" si="13"/>
        <v>0.16632639068761174</v>
      </c>
      <c r="M86" s="263">
        <f t="shared" si="13"/>
        <v>-3.9506304684460793E-2</v>
      </c>
      <c r="N86" s="263">
        <f t="shared" si="13"/>
        <v>0.22445186221415825</v>
      </c>
      <c r="O86" s="264">
        <f>(O84-O85)/O85</f>
        <v>0.16684134664768979</v>
      </c>
      <c r="P86" s="265"/>
      <c r="Q86" s="266"/>
      <c r="R86" s="265"/>
      <c r="S86" s="2"/>
    </row>
    <row r="87" spans="1:197" s="1" customFormat="1" ht="21" x14ac:dyDescent="0.35">
      <c r="A87" s="59" t="s">
        <v>42</v>
      </c>
      <c r="B87" s="263">
        <f t="shared" ref="B87:O87" si="14">B84/$O$84</f>
        <v>9.0504035132417504E-2</v>
      </c>
      <c r="C87" s="263">
        <f t="shared" si="14"/>
        <v>1.9605809150347587E-2</v>
      </c>
      <c r="D87" s="263">
        <f t="shared" si="14"/>
        <v>1.5336936540113394E-2</v>
      </c>
      <c r="E87" s="263">
        <f t="shared" si="14"/>
        <v>4.2688726102341982E-3</v>
      </c>
      <c r="F87" s="263">
        <f t="shared" si="14"/>
        <v>1.3824690877810084E-2</v>
      </c>
      <c r="G87" s="263">
        <f t="shared" si="14"/>
        <v>0.33915356531777036</v>
      </c>
      <c r="H87" s="263">
        <f t="shared" si="14"/>
        <v>0.13089230972784183</v>
      </c>
      <c r="I87" s="263">
        <f t="shared" si="14"/>
        <v>0.20826125558992853</v>
      </c>
      <c r="J87" s="263">
        <f t="shared" si="14"/>
        <v>0.2602650465146123</v>
      </c>
      <c r="K87" s="263">
        <f t="shared" si="14"/>
        <v>2.9173037037719357E-3</v>
      </c>
      <c r="L87" s="263">
        <f t="shared" si="14"/>
        <v>1.6025700744304976E-2</v>
      </c>
      <c r="M87" s="263">
        <f t="shared" si="14"/>
        <v>2.6360199394096839E-2</v>
      </c>
      <c r="N87" s="263">
        <f t="shared" si="14"/>
        <v>0.23134364916486813</v>
      </c>
      <c r="O87" s="263">
        <f t="shared" si="14"/>
        <v>1</v>
      </c>
      <c r="P87" s="265"/>
      <c r="Q87" s="266"/>
      <c r="R87" s="265"/>
      <c r="S87" s="2"/>
    </row>
    <row r="88" spans="1:197" s="1" customFormat="1" ht="21" x14ac:dyDescent="0.35">
      <c r="A88" s="60" t="s">
        <v>43</v>
      </c>
      <c r="B88" s="267">
        <f t="shared" ref="B88:N88" si="15">B85/$O$85</f>
        <v>7.2102668591423877E-2</v>
      </c>
      <c r="C88" s="267">
        <f t="shared" si="15"/>
        <v>1.9920601933249973E-2</v>
      </c>
      <c r="D88" s="267">
        <f t="shared" si="15"/>
        <v>1.6043768969042863E-2</v>
      </c>
      <c r="E88" s="267">
        <f t="shared" si="15"/>
        <v>3.8768329642071137E-3</v>
      </c>
      <c r="F88" s="267">
        <f t="shared" si="15"/>
        <v>1.4553788019155883E-2</v>
      </c>
      <c r="G88" s="267">
        <f t="shared" si="15"/>
        <v>0.36484917652872673</v>
      </c>
      <c r="H88" s="267">
        <f t="shared" si="15"/>
        <v>0.15618735383707041</v>
      </c>
      <c r="I88" s="267">
        <f t="shared" si="15"/>
        <v>0.20866182269165628</v>
      </c>
      <c r="J88" s="267">
        <f t="shared" si="15"/>
        <v>0.2568600620982141</v>
      </c>
      <c r="K88" s="267">
        <f t="shared" si="15"/>
        <v>3.1987139188941775E-3</v>
      </c>
      <c r="L88" s="267">
        <f t="shared" si="15"/>
        <v>1.6032776405267977E-2</v>
      </c>
      <c r="M88" s="267">
        <f t="shared" si="15"/>
        <v>3.2023292509801397E-2</v>
      </c>
      <c r="N88" s="267">
        <f t="shared" si="15"/>
        <v>0.22045891999526587</v>
      </c>
      <c r="O88" s="268">
        <f>B88+C88+F88+G88+J88+L88+K88+M88+N88</f>
        <v>1</v>
      </c>
      <c r="P88" s="262"/>
      <c r="Q88" s="269"/>
      <c r="R88" s="262"/>
      <c r="S88" s="2"/>
    </row>
    <row r="89" spans="1:197" s="1" customFormat="1" ht="18.75" x14ac:dyDescent="0.3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</row>
    <row r="90" spans="1:197" ht="21" x14ac:dyDescent="0.35">
      <c r="A90" s="75" t="s">
        <v>44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</row>
    <row r="91" spans="1:197" s="20" customFormat="1" ht="18.75" x14ac:dyDescent="0.3">
      <c r="A91" s="15" t="s">
        <v>66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97" s="20" customFormat="1" ht="18.75" x14ac:dyDescent="0.3">
      <c r="A92" s="15" t="s">
        <v>67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97" s="1" customFormat="1" ht="18.75" x14ac:dyDescent="0.3">
      <c r="A93" s="15" t="s">
        <v>72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1:197" s="1" customFormat="1" ht="18.75" x14ac:dyDescent="0.3">
      <c r="A94" s="15" t="s">
        <v>74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1:197" s="1" customFormat="1" ht="18.75" x14ac:dyDescent="0.3">
      <c r="A95" s="15" t="s">
        <v>78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</row>
    <row r="96" spans="1:197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1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1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1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1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1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1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1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1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1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1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1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1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1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1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1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1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1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1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1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1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1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1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1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1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1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1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1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1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1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1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1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1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1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1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1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1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1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1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1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1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1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1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1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1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1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1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1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1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1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1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1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1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1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1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1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1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1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1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1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1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1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1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1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1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1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1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1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1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1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1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1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1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1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1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1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1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1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1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1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1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1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1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1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1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1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1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1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1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1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1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1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1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1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1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1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1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1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1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1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1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1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1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1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1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1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1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1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1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1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1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1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1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1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1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1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1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1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1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1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1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1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1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1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1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1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1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1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1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1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1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1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1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1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1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1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1" customForma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1" customForma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1" customForma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1" customForma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1" customForma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1" customForma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1" customForma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1" customForma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1" customForma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1" customForma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1" customForma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1" customForma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1" customForma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1" customForma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1" customForma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1" customForma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1" customForma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1" customForma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1" customForma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1" customForma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1" customForma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1" customForma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1" customForma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1" customForma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1" customForma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1" customForma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1" customForma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1" customForma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1" customForma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1" customForma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1" customForma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1" customForma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1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1" customForma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1" customForma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1" customForma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1" customForma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1" customForma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1" customForma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1" customForma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1" customForma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1" customForma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1" customForma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1" customForma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1" customForma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1" customForma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1" customForma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1" customForma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1" customForma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1" customForma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1" customForma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1" customForma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1" customForma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1" customForma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1" customForma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1" customForma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1" customForma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1" customForma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1" customForma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1" customForma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1" customForma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1" customForma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1" customForma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1" customForma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1" customForma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1" customForma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1" customForma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1" customForma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1" customForma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1" customForma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1" customForma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1" customForma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1" customForma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1" customForma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1" customForma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1" customForma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1" customForma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1" customForma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1" customForma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1" customForma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1" customForma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1" customForma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1" customForma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1" customForma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1" customForma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1" customForma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1" customForma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1" customForma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1" customForma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1" customForma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1" customForma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1" customForma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1" customForma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1" customForma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1" customForma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1" customForma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1" customForma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1" customForma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1" customForma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1" customForma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1" customForma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1" customForma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1" customForma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1" customForma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1" customForma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1" customForma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1" customForma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1" customForma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1" customForma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1" customForma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1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1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1" customForma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1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1" customForma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1" customForma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1" customForma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1" customForma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1" customForma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1" customForma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1" customForma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1" customForma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1" customForma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1" customForma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1" customForma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1" customForma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1" customForma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1" customForma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1" customForma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1" customForma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1" customForma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1" customForma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1" customForma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1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1" customForma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1" customForma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1" customForma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1" customForma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1" customForma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1" customForma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1" customForma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1" customForma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1" customForma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1" customForma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1" customForma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1" customForma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1" customForma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1" customForma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1" customForma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1" customForma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1" customForma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1" customForma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1" customForma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1" customForma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1" customForma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1" customForma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1" customForma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1" customForma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1" customForma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1" customForma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1" customForma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1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1" customForma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1" customForma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1" customForma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1" customForma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1" customForma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1" customForma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1" customForma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1" customForma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1" customForma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1" customForma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1" customForma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1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1" customForma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1" customForma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1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1" customForma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1" customForma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1" customForma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1" customForma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1" customForma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1" customForma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1" customForma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1" customForma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1" customForma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1" customForma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1" customForma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1" customForma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1" customForma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1" customForma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1" customForma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1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1" customForma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1" customForma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1" customForma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1" customForma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s="1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s="1" customForma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s="1" customForma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s="1" customForma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s="1" customForma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s="1" customForma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s="1" customForma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s="1" customForma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s="1" customForma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s="1" customForma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s="1" customForma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s="1" customForma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s="1" customForma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s="1" customForma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s="1" customForma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s="1" customForma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s="1" customForma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s="1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s="1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s="1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s="1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s="1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s="1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s="1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s="1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s="1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s="1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s="1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s="1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s="1" customForma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s="1" customForma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s="1" customForma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s="1" customForma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1" customForma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1" customForma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1" customForma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1" customForma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1" customForma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1" customForma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1" customForma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1" customForma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1" customForma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1" customForma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1" customForma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1" customForma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1" customForma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1" customForma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1" customForma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1" customForma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1" customForma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1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1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1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1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1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1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1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1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1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1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1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1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1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1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1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1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1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1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1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1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1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1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1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1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1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1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1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1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1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1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s="1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s="1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s="1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s="1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s="1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s="1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s="1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s="1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s="1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s="1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s="1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s="1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s="1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s="1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s="1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s="1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s="1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s="1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s="1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s="1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s="1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s="1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s="1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s="1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s="1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s="1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s="1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s="1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s="1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s="1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s="1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s="1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s="1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s="1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s="1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s="1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s="1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s="1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s="1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s="1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s="1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s="1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s="1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s="1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s="1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s="1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s="1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s="1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s="1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s="1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s="1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s="1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s="1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1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1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1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1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1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1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1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1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1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1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1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1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1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1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1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1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1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1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1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1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1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1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1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1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1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1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1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1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1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1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1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1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1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1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1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1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1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1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1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1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1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1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1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1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1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1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1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s="1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s="1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s="1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s="1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s="1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s="1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s="1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s="1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s="1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s="1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s="1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s="1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s="1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s="1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s="1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s="1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s="1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s="1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s="1" customForma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s="1" customForma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s="1" customForma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s="1" customForma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s="1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s="1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s="1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s="1" customForma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s="1" customForma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s="1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s="1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s="1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s="1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s="1" customForma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s="1" customForma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s="1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s="1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s="1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s="1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s="1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s="1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s="1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s="1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s="1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s="1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s="1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s="1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s="1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s="1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s="1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s="1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s="1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s="1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s="1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s="1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1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1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1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1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1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1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1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1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1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1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1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1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1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1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1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1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1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1" customForma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1" customForma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1" customForma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1" customForma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1" customForma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1" customForma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1" customForma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1" customForma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1" customForma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1" customForma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1" customForma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1" customForma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1" customForma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1" customForma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1" customForma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1" customForma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1" customForma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1" customForma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1" customForma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1" customForma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1" customForma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1" customForma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1" customForma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1" customForma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1" customForma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1" customForma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1" customForma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1" customForma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1" customForma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1" customForma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s="1" customForma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s="1" customForma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s="1" customForma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s="1" customForma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s="1" customForma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s="1" customForma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s="1" customForma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s="1" customForma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s="1" customForma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s="1" customForma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s="1" customForma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s="1" customForma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s="1" customForma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s="1" customForma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s="1" customForma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s="1" customForma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s="1" customForma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s="1" customForma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s="1" customForma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s="1" customForma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s="1" customForma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s="1" customForma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s="1" customForma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s="1" customForma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s="1" customForma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s="1" customForma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s="1" customForma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s="1" customForma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s="1" customForma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s="1" customForma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s="1" customForma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s="1" customForma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s="1" customForma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s="1" customForma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s="1" customForma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s="1" customForma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s="1" customForma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s="1" customForma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s="1" customForma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s="1" customForma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s="1" customForma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s="1" customForma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s="1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s="1" customForma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s="1" customForma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s="1" customForma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s="1" customForma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s="1" customForma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s="1" customForma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s="1" customForma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s="1" customForma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s="1" customForma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s="1" customForma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s="1" customForma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s="1" customForma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s="1" customForma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s="1" customForma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s="1" customForma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s="1" customForma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s="1" customForma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s="1" customForma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s="1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s="1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s="1" customForma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s="1" customForma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s="1" customForma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s="1" customForma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s="1" customForma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s="1" customForma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s="1" customForma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s="1" customForma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s="1" customForma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s="1" customForma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s="1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s="1" customForma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s="1" customForma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s="1" customForma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s="1" customForma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s="1" customForma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s="1" customForma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s="1" customForma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s="1" customForma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s="1" customForma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s="1" customForma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s="1" customForma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s="1" customForma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s="1" customForma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s="1" customForma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s="1" customForma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s="1" customForma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s="1" customForma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s="1" customForma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s="1" customForma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s="1" customForma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s="1" customForma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s="1" customForma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s="1" customForma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s="1" customForma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s="1" customForma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s="1" customForma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s="1" customForma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s="1" customForma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s="1" customForma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s="1" customForma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s="1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s="1" customForma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s="1" customForma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s="1" customForma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s="1" customForma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s="1" customForma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s="1" customForma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s="1" customForma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s="1" customForma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s="1" customForma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s="1" customForma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s="1" customForma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s="1" customForma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s="1" customForma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s="1" customForma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s="1" customForma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s="1" customForma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s="1" customForma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s="1" customForma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s="1" customForma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s="1" customForma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s="1" customForma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s="1" customForma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s="1" customForma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s="1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s="1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s="1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s="1" customForma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s="1" customForma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s="1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s="1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s="1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s="1" customForma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s="1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s="1" customForma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s="1" customForma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s="1" customForma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s="1" customForma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s="1" customForma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s="1" customForma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s="1" customForma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s="1" customForma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s="1" customForma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s="1" customForma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s="1" customForma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s="1" customForma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s="1" customForma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s="1" customForma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s="1" customForma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s="1" customForma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s="1" customForma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s="1" customForma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s="1" customForma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s="1" customForma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s="1" customForma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s="1" customForma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s="1" customForma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s="1" customForma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s="1" customForma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s="1" customForma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s="1" customForma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s="1" customForma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s="1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s="1" customForma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s="1" customForma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s="1" customForma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s="1" customForma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s="1" customForma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s="1" customForma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s="1" customForma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s="1" customForma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s="1" customForma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s="1" customForma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s="1" customForma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s="1" customForma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s="1" customForma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s="1" customForma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s="1" customForma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s="1" customForma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s="1" customForma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s="1" customForma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s="1" customForma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s="1" customForma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s="1" customForma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s="1" customForma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s="1" customForma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s="1" customForma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s="1" customForma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s="1" customForma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s="1" customForma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s="1" customForma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s="1" customForma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s="1" customForma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s="1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s="1" customForma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s="1" customForma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s="1" customForma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s="1" customForma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s="1" customForma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s="1" customForma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s="1" customForma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s="1" customForma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s="1" customForma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s="1" customForma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s="1" customForma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s="1" customForma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s="1" customForma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s="1" customForma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s="1" customForma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s="1" customForma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s="1" customForma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s="1" customForma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s="1" customForma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s="1" customForma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s="1" customForma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s="1" customForma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s="1" customForma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s="1" customForma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s="1" customForma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s="1" customForma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s="1" customForma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s="1" customForma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s="1" customForma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s="1" customForma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s="1" customForma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s="1" customForma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s="1" customForma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s="1" customForma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s="1" customForma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s="1" customForma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s="1" customForma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s="1" customForma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s="1" customForma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s="1" customForma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s="1" customForma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s="1" customForma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s="1" customForma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s="1" customForma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s="1" customForma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s="1" customForma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s="1" customForma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s="1" customForma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s="1" customForma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s="1" customForma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s="1" customForma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s="1" customForma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s="1" customForma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s="1" customForma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s="1" customForma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s="1" customForma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s="1" customForma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s="1" customForma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s="1" customForma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s="1" customForma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s="1" customForma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s="1" customForma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s="1" customForma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s="1" customForma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s="1" customForma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s="1" customForma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s="1" customForma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s="1" customForma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s="1" customForma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s="1" customForma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s="1" customForma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s="1" customForma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s="1" customForma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s="1" customForma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s="1" customForma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s="1" customForma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s="1" customForma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s="1" customForma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s="1" customForma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s="1" customForma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s="1" customForma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s="1" customForma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s="1" customForma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s="1" customForma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s="1" customForma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s="1" customForma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s="1" customForma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s="1" customForma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s="1" customForma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s="1" customForma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s="1" customForma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s="1" customForma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s="1" customForma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s="1" customForma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s="1" customForma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s="1" customForma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s="1" customForma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s="1" customForma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s="1" customForma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s="1" customForma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s="1" customForma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s="1" customForma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s="1" customForma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s="1" customForma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s="1" customForma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s="1" customForma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s="1" customForma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s="1" customForma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s="1" customForma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s="1" customForma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s="1" customForma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s="1" customForma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s="1" customForma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s="1" customForma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s="1" customForma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s="1" customForma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s="1" customForma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s="1" customForma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s="1" customForma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s="1" customForma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s="1" customForma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s="1" customForma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s="1" customForma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s="1" customForma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s="1" customForma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s="1" customForma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s="1" customForma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s="1" customForma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s="1" customForma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s="1" customForma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s="1" customForma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s="1" customForma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s="1" customForma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s="1" customForma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s="1" customForma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s="1" customForma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s="1" customForma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s="1" customForma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s="1" customForma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s="1" customForma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s="1" customForma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s="1" customForma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s="1" customForma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s="1" customForma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s="1" customForma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s="1" customForma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s="1" customForma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s="1" customForma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s="1" customForma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s="1" customForma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s="1" customForma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s="1" customForma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s="1" customForma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s="1" customForma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s="1" customForma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s="1" customForma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s="1" customForma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s="1" customForma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s="1" customForma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s="1" customForma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s="1" customForma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s="1" customForma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s="1" customForma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s="1" customForma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s="1" customForma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s="1" customForma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s="1" customForma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s="1" customForma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s="1" customForma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s="1" customForma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s="1" customForma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s="1" customForma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s="1" customForma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s="1" customForma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s="1" customForma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s="1" customForma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s="1" customForma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s="1" customForma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s="1" customForma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s="1" customForma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s="1" customForma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s="1" customForma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s="1" customForma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s="1" customForma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s="1" customForma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s="1" customForma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s="1" customForma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s="1" customForma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s="1" customForma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s="1" customForma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s="1" customForma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s="1" customForma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s="1" customForma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s="1" customForma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s="1" customForma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s="1" customForma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s="1" customForma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s="1" customForma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s="1" customForma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s="1" customForma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s="1" customForma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s="1" customForma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s="1" customForma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s="1" customForma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s="1" customForma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s="1" customForma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s="1" customForma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s="1" customForma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s="1" customForma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s="1" customForma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s="1" customForma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s="1" customForma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s="1" customForma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s="1" customForma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s="1" customForma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s="1" customForma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s="1" customForma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s="1" customForma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s="1" customForma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s="1" customForma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s="1" customForma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s="1" customForma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s="1" customForma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s="1" customForma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s="1" customForma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s="1" customForma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s="1" customForma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s="1" customForma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s="1" customForma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s="1" customForma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s="1" customForma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s="1" customForma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s="1" customForma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s="1" customForma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s="1" customForma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s="1" customForma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s="1" customForma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s="1" customForma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s="1" customForma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s="1" customForma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s="1" customForma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s="1" customForma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s="1" customForma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s="1" customForma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s="1" customForma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s="1" customForma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s="1" customForma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s="1" customForma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s="1" customForma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s="1" customForma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s="1" customForma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s="1" customForma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s="1" customForma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s="1" customForma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s="1" customForma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s="1" customForma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s="1" customForma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s="1" customForma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s="1" customForma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s="1" customForma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s="1" customForma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s="1" customForma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s="1" customForma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s="1" customForma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s="1" customForma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s="1" customForma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s="1" customForma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s="1" customForma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s="1" customForma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s="1" customForma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s="1" customForma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s="1" customForma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s="1" customForma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s="1" customForma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s="1" customForma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s="1" customForma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s="1" customForma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s="1" customForma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s="1" customForma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s="1" customForma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s="1" customForma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s="1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s="1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s="1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s="1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s="1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s="1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s="1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s="1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s="1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s="1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s="1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s="1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s="1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s="1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s="1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s="1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s="1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s="1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s="1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s="1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s="1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s="1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s="1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s="1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s="1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s="1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s="1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s="1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s="1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s="1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s="1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s="1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s="1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s="1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s="1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s="1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s="1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s="1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s="1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s="1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s="1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s="1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s="1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s="1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s="1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s="1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s="1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s="1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s="1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s="1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s="1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s="1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s="1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s="1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s="1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s="1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s="1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s="1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s="1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s="1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s="1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s="1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s="1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s="1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s="1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s="1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s="1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s="1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s="1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s="1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s="1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s="1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s="1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s="1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s="1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s="1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s="1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s="1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s="1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s="1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s="1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s="1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s="1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s="1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s="1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s="1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s="1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s="1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s="1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s="1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s="1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s="1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s="1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s="1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s="1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s="1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s="1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s="1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s="1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s="1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s="1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s="1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s="1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s="1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s="1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s="1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s="1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s="1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s="1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s="1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s="1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s="1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s="1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s="1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s="1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s="1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s="1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s="1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s="1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s="1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s="1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s="1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s="1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s="1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s="1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s="1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s="1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s="1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s="1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s="1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s="1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s="1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s="1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s="1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s="1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s="1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s="1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s="1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s="1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s="1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s="1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s="1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s="1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s="1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s="1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s="1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s="1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s="1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s="1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s="1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s="1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s="1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s="1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s="1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s="1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s="1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s="1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s="1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s="1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s="1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s="1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s="1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s="1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s="1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s="1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s="1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s="1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s="1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s="1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s="1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s="1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s="1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s="1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s="1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s="1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s="1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s="1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s="1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s="1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s="1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s="1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s="1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s="1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s="1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s="1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s="1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s="1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s="1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s="1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s="1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s="1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s="1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s="1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s="1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s="1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s="1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s="1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s="1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s="1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s="1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s="1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s="1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s="1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s="1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s="1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s="1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s="1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s="1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s="1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s="1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s="1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s="1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s="1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s="1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s="1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s="1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s="1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s="1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s="1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s="1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s="1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s="1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s="1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s="1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s="1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s="1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s="1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s="1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s="1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s="1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s="1" customForma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s="1" customForma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s="1" customForma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s="1" customForma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s="1" customForma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s="1" customForma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s="1" customForma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s="1" customForma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s="1" customForma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s="1" customForma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s="1" customForma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s="1" customForma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s="1" customForma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s="1" customForma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s="1" customForma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s="1" customForma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s="1" customForma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s="1" customForma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s="1" customForma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s="1" customForma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s="1" customForma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s="1" customForma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s="1" customForma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s="1" customForma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s="1" customForma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s="1" customForma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s="1" customForma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s="1" customForma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s="1" customForma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s="1" customForma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s="1" customForma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s="1" customForma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s="1" customForma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s="1" customForma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s="1" customForma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s="1" customForma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s="1" customForma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s="1" customForma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s="1" customForma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s="1" customForma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s="1" customForma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s="1" customForma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s="1" customForma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s="1" customForma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s="1" customForma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s="1" customForma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s="1" customForma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s="1" customForma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s="1" customForma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s="1" customForma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s="1" customForma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s="1" customForma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s="1" customForma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s="1" customForma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s="1" customForma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s="1" customForma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s="1" customForma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s="1" customForma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s="1" customForma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s="1" customForma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s="1" customForma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s="1" customForma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s="1" customForma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s="1" customForma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s="1" customForma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s="1" customForma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s="1" customForma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s="1" customForma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s="1" customForma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s="1" customForma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s="1" customForma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s="1" customForma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s="1" customForma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s="1" customForma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s="1" customForma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s="1" customForma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s="1" customForma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s="1" customForma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s="1" customForma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s="1" customForma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s="1" customForma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s="1" customForma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s="1" customForma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s="1" customForma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s="1" customForma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s="1" customForma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s="1" customForma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s="1" customForma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s="1" customForma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s="1" customForma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s="1" customForma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s="1" customForma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s="1" customForma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s="1" customForma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s="1" customForma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s="1" customForma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s="1" customForma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s="1" customForma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s="1" customForma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s="1" customForma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s="1" customForma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s="1" customForma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s="1" customForma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s="1" customForma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s="1" customForma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s="1" customForma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s="1" customForma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s="1" customForma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s="1" customForma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s="1" customForma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s="1" customForma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s="1" customForma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s="1" customForma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s="1" customForma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s="1" customForma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s="1" customForma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s="1" customForma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s="1" customForma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s="1" customForma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s="1" customForma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s="1" customForma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s="1" customForma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s="1" customForma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s="1" customForma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s="1" customForma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s="1" customForma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s="1" customForma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s="1" customForma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s="1" customForma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s="1" customForma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s="1" customForma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s="1" customForma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s="1" customForma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s="1" customForma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s="1" customForma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s="1" customForma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s="1" customForma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s="1" customForma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s="1" customForma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s="1" customForma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s="1" customForma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s="1" customForma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s="1" customForma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s="1" customForma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s="1" customForma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s="1" customForma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s="1" customForma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s="1" customForma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 s="1" customFormat="1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 s="1" customFormat="1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 s="1" customFormat="1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 s="1" customFormat="1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 s="1" customFormat="1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 s="1" customFormat="1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 s="1" customFormat="1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 s="1" customFormat="1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 s="1" customFormat="1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 s="1" customFormat="1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 s="1" customFormat="1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 s="1" customFormat="1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 s="1" customFormat="1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 s="1" customFormat="1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 s="1" customFormat="1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 s="1" customFormat="1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 s="1" customFormat="1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 s="1" customFormat="1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 s="1" customFormat="1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 s="1" customFormat="1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 s="1" customFormat="1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 s="1" customFormat="1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 s="1" customFormat="1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 s="1" customFormat="1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 s="1" customFormat="1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 s="1" customFormat="1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 s="1" customFormat="1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 s="1" customFormat="1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 s="1" customFormat="1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 s="1" customFormat="1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 s="1" customFormat="1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 s="1" customFormat="1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 s="1" customFormat="1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 s="1" customFormat="1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 s="1" customFormat="1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 s="1" customFormat="1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 s="1" customFormat="1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 s="1" customFormat="1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 s="1" customFormat="1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 s="1" customFormat="1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 s="1" customFormat="1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 s="1" customFormat="1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 s="1" customFormat="1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 s="1" customFormat="1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 s="1" customFormat="1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 s="1" customFormat="1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 s="1" customFormat="1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 s="1" customFormat="1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 s="1" customFormat="1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 s="1" customFormat="1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 s="1" customFormat="1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 s="1" customFormat="1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 s="1" customFormat="1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 s="1" customFormat="1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 s="1" customFormat="1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 s="1" customFormat="1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 s="1" customFormat="1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 s="1" customFormat="1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 s="1" customFormat="1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 s="1" customFormat="1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 s="1" customFormat="1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 s="1" customFormat="1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 s="1" customFormat="1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 s="1" customFormat="1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 s="1" customFormat="1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 s="1" customFormat="1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 s="1" customFormat="1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 s="1" customFormat="1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 s="1" customFormat="1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 s="1" customFormat="1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 s="1" customFormat="1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 s="1" customFormat="1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 s="1" customFormat="1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 s="1" customFormat="1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 s="1" customFormat="1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 s="1" customFormat="1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 s="1" customFormat="1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 s="1" customFormat="1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 s="1" customFormat="1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 s="1" customFormat="1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 s="1" customFormat="1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 s="1" customFormat="1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 s="1" customFormat="1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 s="1" customFormat="1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 s="1" customFormat="1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 s="1" customFormat="1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 s="1" customFormat="1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 s="1" customFormat="1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 s="1" customFormat="1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 s="1" customFormat="1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 s="1" customFormat="1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 s="1" customFormat="1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 s="1" customFormat="1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 s="1" customFormat="1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 s="1" customFormat="1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 s="1" customFormat="1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 s="1" customFormat="1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 s="1" customFormat="1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 s="1" customFormat="1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 s="1" customFormat="1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 s="1" customFormat="1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 s="1" customFormat="1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 s="1" customFormat="1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 s="1" customFormat="1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 s="1" customFormat="1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 s="1" customFormat="1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 s="1" customFormat="1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 s="1" customFormat="1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 s="1" customFormat="1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 s="1" customFormat="1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 s="1" customFormat="1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 s="1" customFormat="1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 s="1" customFormat="1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 s="1" customFormat="1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 s="1" customFormat="1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 s="1" customFormat="1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 s="1" customFormat="1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 s="1" customFormat="1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 s="1" customFormat="1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 s="1" customFormat="1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 s="1" customFormat="1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 s="1" customFormat="1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 s="1" customFormat="1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 s="1" customFormat="1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 s="1" customFormat="1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 s="1" customFormat="1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 s="1" customFormat="1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 s="1" customFormat="1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 s="1" customFormat="1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 s="1" customFormat="1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 s="1" customFormat="1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 s="1" customFormat="1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 s="1" customFormat="1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 s="1" customFormat="1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 s="1" customFormat="1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 s="1" customFormat="1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 s="1" customFormat="1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 s="1" customFormat="1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 s="1" customFormat="1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 s="1" customFormat="1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 s="1" customFormat="1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 s="1" customFormat="1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 s="1" customFormat="1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 s="1" customFormat="1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 s="1" customFormat="1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 s="1" customFormat="1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 s="1" customFormat="1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 s="1" customFormat="1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 s="1" customFormat="1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 s="1" customFormat="1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 s="1" customFormat="1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 s="1" customFormat="1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 s="1" customFormat="1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 s="1" customFormat="1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 s="1" customFormat="1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 s="1" customFormat="1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 s="1" customFormat="1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 s="1" customFormat="1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 s="1" customFormat="1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 s="1" customFormat="1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 s="1" customFormat="1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 s="1" customFormat="1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 s="1" customFormat="1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 s="1" customFormat="1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 s="1" customFormat="1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 s="1" customFormat="1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 s="1" customFormat="1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 s="1" customFormat="1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 s="1" customFormat="1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 s="1" customFormat="1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 s="1" customFormat="1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 s="1" customFormat="1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 s="1" customFormat="1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 s="1" customFormat="1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 s="1" customFormat="1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s="1" customFormat="1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s="1" customFormat="1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s="1" customFormat="1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s="1" customFormat="1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s="1" customFormat="1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s="1" customFormat="1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 s="1" customFormat="1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s="1" customFormat="1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s="1" customFormat="1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s="1" customFormat="1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s="1" customFormat="1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 s="1" customFormat="1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 s="1" customFormat="1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 s="1" customFormat="1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 s="1" customFormat="1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s="1" customFormat="1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s="1" customFormat="1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 s="1" customFormat="1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 s="1" customFormat="1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s="1" customFormat="1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 s="1" customFormat="1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 s="1" customFormat="1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 s="1" customFormat="1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 s="1" customFormat="1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 s="1" customFormat="1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 s="1" customFormat="1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 s="1" customFormat="1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 s="1" customFormat="1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 s="1" customFormat="1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 s="1" customFormat="1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 s="1" customFormat="1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 s="1" customFormat="1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 s="1" customFormat="1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 s="1" customFormat="1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s="1" customFormat="1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s="1" customFormat="1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 s="1" customFormat="1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 s="1" customFormat="1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 s="1" customFormat="1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 s="1" customFormat="1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 s="1" customFormat="1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 s="1" customFormat="1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 s="1" customFormat="1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 s="1" customFormat="1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s="1" customFormat="1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s="1" customFormat="1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 s="1" customFormat="1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 s="1" customFormat="1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 s="1" customFormat="1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 s="1" customFormat="1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 s="1" customFormat="1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 s="1" customFormat="1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 s="1" customFormat="1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 s="1" customFormat="1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 s="1" customFormat="1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 s="1" customFormat="1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 s="1" customFormat="1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 s="1" customFormat="1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 s="1" customFormat="1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 s="1" customFormat="1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 s="1" customFormat="1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 s="1" customFormat="1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 s="1" customFormat="1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 s="1" customFormat="1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 s="1" customFormat="1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 s="1" customFormat="1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 s="1" customFormat="1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 s="1" customFormat="1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 s="1" customFormat="1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 s="1" customFormat="1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 s="1" customFormat="1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 s="1" customFormat="1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 s="1" customFormat="1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</row>
    <row r="2064" spans="1:18" s="1" customFormat="1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</row>
    <row r="2065" spans="1:18" s="1" customFormat="1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</row>
    <row r="2066" spans="1:18" s="1" customFormat="1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</row>
    <row r="2067" spans="1:18" s="1" customFormat="1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</row>
    <row r="2068" spans="1:18" s="1" customFormat="1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</row>
    <row r="2069" spans="1:18" s="1" customFormat="1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</row>
    <row r="2070" spans="1:18" s="1" customFormat="1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</row>
    <row r="2071" spans="1:18" s="1" customFormat="1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</row>
    <row r="2072" spans="1:18" s="1" customFormat="1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</row>
    <row r="2073" spans="1:18" s="1" customFormat="1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</row>
    <row r="2074" spans="1:18" s="1" customFormat="1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</row>
    <row r="2075" spans="1:18" s="1" customFormat="1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</row>
    <row r="2076" spans="1:18" s="1" customFormat="1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</row>
    <row r="2077" spans="1:18" s="1" customFormat="1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</row>
    <row r="2078" spans="1:18" s="1" customFormat="1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</row>
    <row r="2079" spans="1:18" s="1" customFormat="1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</row>
    <row r="2080" spans="1:18" s="1" customFormat="1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</row>
    <row r="2081" spans="1:18" s="1" customFormat="1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</row>
    <row r="2082" spans="1:18" s="1" customFormat="1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</row>
    <row r="2083" spans="1:18" s="1" customFormat="1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</row>
    <row r="2084" spans="1:18" s="1" customFormat="1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</row>
    <row r="2085" spans="1:18" s="1" customFormat="1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</row>
    <row r="2086" spans="1:18" s="1" customFormat="1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</row>
    <row r="2087" spans="1:18" s="1" customFormat="1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</row>
    <row r="2088" spans="1:18" s="1" customFormat="1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</row>
    <row r="2089" spans="1:18" s="1" customFormat="1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</row>
    <row r="2090" spans="1:18" s="1" customFormat="1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</row>
    <row r="2091" spans="1:18" s="1" customFormat="1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</row>
    <row r="2092" spans="1:18" s="1" customFormat="1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</row>
    <row r="2093" spans="1:18" s="1" customFormat="1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</row>
    <row r="2094" spans="1:18" s="1" customFormat="1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</row>
    <row r="2095" spans="1:18" s="1" customFormat="1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</row>
    <row r="2096" spans="1:18" s="1" customFormat="1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</row>
    <row r="2097" spans="1:18" s="1" customFormat="1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</row>
    <row r="2098" spans="1:18" s="1" customFormat="1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</row>
    <row r="2099" spans="1:18" s="1" customFormat="1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</row>
    <row r="2100" spans="1:18" s="1" customFormat="1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</row>
    <row r="2101" spans="1:18" s="1" customFormat="1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</row>
    <row r="2102" spans="1:18" s="1" customFormat="1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</row>
    <row r="2103" spans="1:18" s="1" customFormat="1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</row>
    <row r="2104" spans="1:18" s="1" customFormat="1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</row>
    <row r="2105" spans="1:18" s="1" customFormat="1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</row>
    <row r="2106" spans="1:18" s="1" customFormat="1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</row>
    <row r="2107" spans="1:18" s="1" customFormat="1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</row>
    <row r="2108" spans="1:18" s="1" customFormat="1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</row>
    <row r="2109" spans="1:18" s="1" customFormat="1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</row>
    <row r="2110" spans="1:18" s="1" customFormat="1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</row>
    <row r="2111" spans="1:18" s="1" customFormat="1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</row>
    <row r="2112" spans="1:18" s="1" customFormat="1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</row>
    <row r="2113" spans="1:18" s="1" customFormat="1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</row>
    <row r="2114" spans="1:18" s="1" customFormat="1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</row>
    <row r="2115" spans="1:18" s="1" customFormat="1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</row>
    <row r="2116" spans="1:18" s="1" customFormat="1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</row>
    <row r="2117" spans="1:18" s="1" customFormat="1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</row>
    <row r="2118" spans="1:18" s="1" customFormat="1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</row>
    <row r="2119" spans="1:18" s="1" customFormat="1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</row>
    <row r="2120" spans="1:18" s="1" customFormat="1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</row>
    <row r="2121" spans="1:18" s="1" customFormat="1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</row>
    <row r="2122" spans="1:18" s="1" customFormat="1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</row>
    <row r="2123" spans="1:18" s="1" customFormat="1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</row>
    <row r="2124" spans="1:18" s="1" customFormat="1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</row>
    <row r="2125" spans="1:18" s="1" customFormat="1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</row>
    <row r="2126" spans="1:18" s="1" customFormat="1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</row>
    <row r="2127" spans="1:18" s="1" customFormat="1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</row>
    <row r="2128" spans="1:18" s="1" customFormat="1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</row>
    <row r="2129" spans="1:18" s="1" customFormat="1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</row>
    <row r="2130" spans="1:18" s="1" customFormat="1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</row>
    <row r="2131" spans="1:18" s="1" customFormat="1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</row>
    <row r="2132" spans="1:18" s="1" customFormat="1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</row>
    <row r="2133" spans="1:18" s="1" customFormat="1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</row>
    <row r="2134" spans="1:18" s="1" customFormat="1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</row>
    <row r="2135" spans="1:18" s="1" customFormat="1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</row>
    <row r="2136" spans="1:18" s="1" customFormat="1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</row>
    <row r="2137" spans="1:18" s="1" customFormat="1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</row>
    <row r="2138" spans="1:18" s="1" customFormat="1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</row>
    <row r="2139" spans="1:18" s="1" customFormat="1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</row>
    <row r="2140" spans="1:18" s="1" customFormat="1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</row>
    <row r="2141" spans="1:18" s="1" customFormat="1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</row>
    <row r="2142" spans="1:18" s="1" customFormat="1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</row>
    <row r="2143" spans="1:18" s="1" customFormat="1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</row>
    <row r="2144" spans="1:18" s="1" customFormat="1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</row>
    <row r="2145" spans="1:18" s="1" customFormat="1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</row>
    <row r="2146" spans="1:18" s="1" customFormat="1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</row>
    <row r="2147" spans="1:18" s="1" customFormat="1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</row>
    <row r="2148" spans="1:18" s="1" customFormat="1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</row>
    <row r="2149" spans="1:18" s="1" customFormat="1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</row>
    <row r="2150" spans="1:18" s="1" customFormat="1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</row>
    <row r="2151" spans="1:18" s="1" customFormat="1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</row>
    <row r="2152" spans="1:18" s="1" customFormat="1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</row>
    <row r="2153" spans="1:18" s="1" customFormat="1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</row>
    <row r="2154" spans="1:18" s="1" customFormat="1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</row>
    <row r="2155" spans="1:18" s="1" customFormat="1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</row>
    <row r="2156" spans="1:18" s="1" customFormat="1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</row>
    <row r="2157" spans="1:18" s="1" customFormat="1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</row>
    <row r="2158" spans="1:18" s="1" customFormat="1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</row>
    <row r="2159" spans="1:18" s="1" customFormat="1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</row>
    <row r="2160" spans="1:18" s="1" customFormat="1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</row>
    <row r="2161" spans="1:18" s="1" customFormat="1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</row>
    <row r="2162" spans="1:18" s="1" customFormat="1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</row>
    <row r="2163" spans="1:18" s="1" customFormat="1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</row>
    <row r="2164" spans="1:18" s="1" customFormat="1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</row>
    <row r="2165" spans="1:18" s="1" customFormat="1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</row>
    <row r="2166" spans="1:18" s="1" customFormat="1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</row>
    <row r="2167" spans="1:18" s="1" customFormat="1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</row>
    <row r="2168" spans="1:18" s="1" customFormat="1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</row>
    <row r="2169" spans="1:18" s="1" customFormat="1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</row>
    <row r="2170" spans="1:18" s="1" customFormat="1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</row>
    <row r="2171" spans="1:18" s="1" customFormat="1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</row>
    <row r="2172" spans="1:18" s="1" customFormat="1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</row>
    <row r="2173" spans="1:18" s="1" customFormat="1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</row>
    <row r="2174" spans="1:18" s="1" customFormat="1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</row>
    <row r="2175" spans="1:18" s="1" customFormat="1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</row>
    <row r="2176" spans="1:18" s="1" customFormat="1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</row>
    <row r="2177" spans="1:18" s="1" customFormat="1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</row>
    <row r="2178" spans="1:18" s="1" customFormat="1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</row>
    <row r="2179" spans="1:18" s="1" customFormat="1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</row>
    <row r="2180" spans="1:18" s="1" customFormat="1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</row>
    <row r="2181" spans="1:18" s="1" customFormat="1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</row>
    <row r="2182" spans="1:18" s="1" customFormat="1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</row>
    <row r="2183" spans="1:18" s="1" customFormat="1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</row>
    <row r="2184" spans="1:18" s="1" customFormat="1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</row>
    <row r="2185" spans="1:18" s="1" customFormat="1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</row>
    <row r="2186" spans="1:18" s="1" customFormat="1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</row>
    <row r="2187" spans="1:18" s="1" customFormat="1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</row>
    <row r="2188" spans="1:18" s="1" customFormat="1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</row>
    <row r="2189" spans="1:18" s="1" customFormat="1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</row>
    <row r="2190" spans="1:18" s="1" customFormat="1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</row>
    <row r="2191" spans="1:18" s="1" customFormat="1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</row>
    <row r="2192" spans="1:18" s="1" customFormat="1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</row>
  </sheetData>
  <mergeCells count="1">
    <mergeCell ref="A1:R2"/>
  </mergeCells>
  <printOptions horizontalCentered="1" headings="1"/>
  <pageMargins left="0.2" right="0.2" top="0.5" bottom="0.5" header="0.3" footer="0.3"/>
  <pageSetup paperSize="9" scale="50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Portfolio-SEP'19</vt:lpstr>
      <vt:lpstr>Miscellaneous portfolio-SEP'19</vt:lpstr>
      <vt:lpstr>Segmentwise Report SEP 2019</vt:lpstr>
      <vt:lpstr>'Miscellaneous portfolio-SEP''19'!Print_Area</vt:lpstr>
      <vt:lpstr>'Health Portfolio-SEP''19'!Print_Titles</vt:lpstr>
      <vt:lpstr>'Miscellaneous portfolio-SEP''19'!Print_Titles</vt:lpstr>
      <vt:lpstr>'Segmentwise Report SEP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poonam</cp:lastModifiedBy>
  <cp:lastPrinted>2019-10-16T09:06:57Z</cp:lastPrinted>
  <dcterms:created xsi:type="dcterms:W3CDTF">2017-03-30T08:47:18Z</dcterms:created>
  <dcterms:modified xsi:type="dcterms:W3CDTF">2019-10-16T09:48:17Z</dcterms:modified>
</cp:coreProperties>
</file>