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9-20\July 2019\"/>
    </mc:Choice>
  </mc:AlternateContent>
  <xr:revisionPtr revIDLastSave="0" documentId="13_ncr:1_{732718DB-61FF-4F3B-B529-BAEB0FC1D698}" xr6:coauthVersionLast="43" xr6:coauthVersionMax="43" xr10:uidLastSave="{00000000-0000-0000-0000-000000000000}"/>
  <bookViews>
    <workbookView xWindow="-120" yWindow="-120" windowWidth="20730" windowHeight="11310" tabRatio="432" firstSheet="2" activeTab="2" xr2:uid="{00000000-000D-0000-FFFF-FFFF00000000}"/>
  </bookViews>
  <sheets>
    <sheet name="Health Portfolio-JULY'19" sheetId="9" r:id="rId1"/>
    <sheet name="Miscellaneous portfolio-JULY'19" sheetId="10" r:id="rId2"/>
    <sheet name="Segmentwise Report JULY 2019" sheetId="11" r:id="rId3"/>
  </sheets>
  <definedNames>
    <definedName name="_xlnm.Print_Titles" localSheetId="2">'Segmentwise Report JULY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9" l="1"/>
  <c r="F43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F68" i="9"/>
  <c r="F67" i="9"/>
  <c r="F66" i="9"/>
  <c r="E14" i="10"/>
  <c r="E13" i="10"/>
  <c r="R67" i="11" l="1"/>
  <c r="I67" i="9"/>
  <c r="H13" i="10"/>
  <c r="F13" i="10"/>
  <c r="G67" i="9"/>
  <c r="P67" i="11"/>
  <c r="F21" i="9"/>
  <c r="F22" i="9"/>
  <c r="E60" i="10" l="1"/>
  <c r="E61" i="10"/>
  <c r="E62" i="10"/>
  <c r="E59" i="10"/>
  <c r="E54" i="10" l="1"/>
  <c r="E43" i="10"/>
  <c r="E44" i="10"/>
  <c r="J82" i="11"/>
  <c r="J81" i="11"/>
  <c r="F9" i="9"/>
  <c r="F10" i="9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F6" i="9"/>
  <c r="F5" i="9"/>
  <c r="I5" i="9" l="1"/>
  <c r="G5" i="9"/>
  <c r="N56" i="11"/>
  <c r="N5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F45" i="9"/>
  <c r="F46" i="9"/>
  <c r="F47" i="9"/>
  <c r="F48" i="9"/>
  <c r="F49" i="9"/>
  <c r="F50" i="9"/>
  <c r="F51" i="9"/>
  <c r="F52" i="9"/>
  <c r="F53" i="9"/>
  <c r="F54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76" i="9"/>
  <c r="C77" i="9"/>
  <c r="B77" i="9"/>
  <c r="G51" i="9"/>
  <c r="G49" i="9"/>
  <c r="I49" i="9"/>
  <c r="I47" i="9"/>
  <c r="R51" i="11"/>
  <c r="B57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78" i="11"/>
  <c r="C82" i="11"/>
  <c r="O82" i="11" s="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<sst xmlns="http://schemas.openxmlformats.org/spreadsheetml/2006/main" count="282" uniqueCount="82">
  <si>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</si>
  <si>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</si>
  <si>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</si>
  <si>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</si>
  <si>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</si>
  <si>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</si>
  <si>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</si>
  <si>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</si>
  <si>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</si>
  <si>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</si>
  <si>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</si>
  <si>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</si>
  <si>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</si>
  <si>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</si>
  <si>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</si>
  <si>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</si>
  <si>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</si>
  <si>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</si>
  <si>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</si>
  <si>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</si>
  <si>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</si>
  <si>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</si>
  <si>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</si>
  <si>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</si>
  <si>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</si>
  <si>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</si>
  <si>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</si>
  <si>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</si>
  <si>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</si>
  <si>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</si>
  <si>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</si>
  <si>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</si>
  <si>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</si>
  <si>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</si>
  <si>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</si>
  <si>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</si>
  <si>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</si>
  <si>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</si>
  <si>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</si>
  <si>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</si>
  <si>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</si>
  <si>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</si>
  <si>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</si>
  <si>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</si>
  <si>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</si>
  <si>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</si>
  <si>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</si>
  <si>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</si>
  <si>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</si>
  <si>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</si>
  <si>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</si>
  <si>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</si>
  <si>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</si>
  <si>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</si>
  <si>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</si>
  <si>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</si>
  <si>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</si>
  <si>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</si>
  <si>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</si>
  <si>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</si>
  <si>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</si>
  <si>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</si>
  <si>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</si>
  <si>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</si>
  <si>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</si>
  <si>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</si>
  <si>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</si>
  <si>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</si>
  <si>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</si>
  <si>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</si>
  <si>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</si>
  <si>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</si>
  <si>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</si>
  <si>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</si>
  <si>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</si>
  <si>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</si>
  <si>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</si>
  <si>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</si>
  <si>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</si>
  <si>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</si>
  <si>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 TO JULY 2019 (PROVISIONAL &amp; UNAUDITED ) IN FY 2019-20  (Rs. In Crs.)</t>
  </si>
  <si>
    <t>GROSS DIRECT PREMIUM INCOME UNDERWRITTEN BY NON-LIFE INSURERS WITHIN INDIA  (SEGMENT WISE) : FOR THE PERIOD UP TO JULY 2019 (PROVISIONAL &amp; UNAUDITED ) IN FY 2019-20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</si>
</sst>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66FF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  <xf numFmtId="0" fontId="12" fillId="0" borderId="44" applyNumberFormat="0" applyFill="0" applyAlignment="0" applyProtection="0"/>
    <xf numFmtId="0" fontId="13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6" applyNumberFormat="0" applyAlignment="0" applyProtection="0"/>
    <xf numFmtId="0" fontId="18" fillId="8" borderId="47" applyNumberFormat="0" applyAlignment="0" applyProtection="0"/>
    <xf numFmtId="0" fontId="19" fillId="8" borderId="46" applyNumberFormat="0" applyAlignment="0" applyProtection="0"/>
    <xf numFmtId="0" fontId="20" fillId="0" borderId="48" applyNumberFormat="0" applyFill="0" applyAlignment="0" applyProtection="0"/>
    <xf numFmtId="0" fontId="21" fillId="9" borderId="49" applyNumberFormat="0" applyAlignment="0" applyProtection="0"/>
    <xf numFmtId="0" fontId="8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2" fontId="0" fillId="2" borderId="0" xfId="0" applyNumberFormat="1" applyFill="1"/>
    <xf numFmtId="0" fontId="2" fillId="2" borderId="0" xfId="0" applyFont="1" applyFill="1"/>
    <xf numFmtId="0" fontId="5" fillId="3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0" fontId="7" fillId="0" borderId="0" xfId="0" applyFont="1"/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/>
    <xf numFmtId="0" fontId="2" fillId="0" borderId="0" xfId="0" applyFont="1"/>
    <xf numFmtId="0" fontId="24" fillId="2" borderId="0" xfId="0" applyFont="1" applyFill="1"/>
    <xf numFmtId="0" fontId="9" fillId="2" borderId="0" xfId="0" applyFont="1" applyFill="1" applyAlignment="1">
      <alignment horizontal="left" vertical="center"/>
    </xf>
    <xf numFmtId="0" fontId="0" fillId="0" borderId="0" xfId="0" applyBorder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top" wrapText="1"/>
    </xf>
    <xf numFmtId="10" fontId="7" fillId="0" borderId="3" xfId="1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25" fillId="0" borderId="2" xfId="0" applyFont="1" applyBorder="1"/>
    <xf numFmtId="0" fontId="25" fillId="0" borderId="4" xfId="0" applyFont="1" applyBorder="1"/>
    <xf numFmtId="0" fontId="25" fillId="0" borderId="41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56" xfId="0" applyFont="1" applyBorder="1" applyAlignment="1">
      <alignment wrapText="1"/>
    </xf>
    <xf numFmtId="0" fontId="25" fillId="0" borderId="56" xfId="0" applyFont="1" applyBorder="1"/>
    <xf numFmtId="0" fontId="25" fillId="0" borderId="41" xfId="0" applyFont="1" applyBorder="1"/>
    <xf numFmtId="0" fontId="25" fillId="0" borderId="5" xfId="0" applyFont="1" applyBorder="1"/>
    <xf numFmtId="10" fontId="25" fillId="0" borderId="56" xfId="0" applyNumberFormat="1" applyFont="1" applyBorder="1" applyAlignment="1">
      <alignment vertical="center" wrapText="1"/>
    </xf>
    <xf numFmtId="10" fontId="25" fillId="0" borderId="41" xfId="1" applyNumberFormat="1" applyFont="1" applyBorder="1" applyAlignment="1">
      <alignment vertical="center" wrapText="1"/>
    </xf>
    <xf numFmtId="2" fontId="25" fillId="0" borderId="2" xfId="0" applyNumberFormat="1" applyFont="1" applyBorder="1" applyAlignment="1">
      <alignment vertical="center" wrapText="1"/>
    </xf>
    <xf numFmtId="0" fontId="7" fillId="2" borderId="2" xfId="0" applyFont="1" applyFill="1" applyBorder="1"/>
    <xf numFmtId="2" fontId="7" fillId="2" borderId="33" xfId="0" applyNumberFormat="1" applyFont="1" applyFill="1" applyBorder="1"/>
    <xf numFmtId="2" fontId="7" fillId="2" borderId="33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2" fontId="7" fillId="2" borderId="34" xfId="0" applyNumberFormat="1" applyFont="1" applyFill="1" applyBorder="1" applyAlignment="1">
      <alignment wrapText="1"/>
    </xf>
    <xf numFmtId="2" fontId="7" fillId="2" borderId="6" xfId="0" applyNumberFormat="1" applyFont="1" applyFill="1" applyBorder="1"/>
    <xf numFmtId="2" fontId="7" fillId="2" borderId="34" xfId="0" applyNumberFormat="1" applyFont="1" applyFill="1" applyBorder="1"/>
    <xf numFmtId="10" fontId="25" fillId="2" borderId="6" xfId="0" applyNumberFormat="1" applyFont="1" applyFill="1" applyBorder="1" applyAlignment="1">
      <alignment horizontal="right" vertical="center" wrapText="1"/>
    </xf>
    <xf numFmtId="10" fontId="25" fillId="2" borderId="52" xfId="1" applyNumberFormat="1" applyFont="1" applyFill="1" applyBorder="1" applyAlignment="1">
      <alignment vertical="center" wrapText="1"/>
    </xf>
    <xf numFmtId="2" fontId="25" fillId="2" borderId="2" xfId="0" applyNumberFormat="1" applyFont="1" applyFill="1" applyBorder="1" applyAlignment="1">
      <alignment vertical="center" wrapText="1"/>
    </xf>
    <xf numFmtId="0" fontId="26" fillId="3" borderId="2" xfId="0" applyFont="1" applyFill="1" applyBorder="1"/>
    <xf numFmtId="2" fontId="26" fillId="3" borderId="0" xfId="0" applyNumberFormat="1" applyFont="1" applyFill="1"/>
    <xf numFmtId="2" fontId="26" fillId="3" borderId="10" xfId="0" applyNumberFormat="1" applyFont="1" applyFill="1" applyBorder="1" applyAlignment="1">
      <alignment wrapText="1"/>
    </xf>
    <xf numFmtId="2" fontId="26" fillId="3" borderId="26" xfId="0" applyNumberFormat="1" applyFont="1" applyFill="1" applyBorder="1"/>
    <xf numFmtId="2" fontId="26" fillId="3" borderId="10" xfId="0" applyNumberFormat="1" applyFont="1" applyFill="1" applyBorder="1"/>
    <xf numFmtId="2" fontId="26" fillId="3" borderId="33" xfId="0" applyNumberFormat="1" applyFont="1" applyFill="1" applyBorder="1" applyAlignment="1">
      <alignment wrapText="1"/>
    </xf>
    <xf numFmtId="10" fontId="25" fillId="3" borderId="26" xfId="0" applyNumberFormat="1" applyFont="1" applyFill="1" applyBorder="1" applyAlignment="1">
      <alignment vertical="center" wrapText="1"/>
    </xf>
    <xf numFmtId="10" fontId="25" fillId="3" borderId="55" xfId="1" applyNumberFormat="1" applyFont="1" applyFill="1" applyBorder="1" applyAlignment="1">
      <alignment vertical="center" wrapText="1"/>
    </xf>
    <xf numFmtId="2" fontId="25" fillId="3" borderId="16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/>
    </xf>
    <xf numFmtId="0" fontId="7" fillId="35" borderId="6" xfId="0" applyFont="1" applyFill="1" applyBorder="1" applyAlignment="1">
      <alignment wrapText="1"/>
    </xf>
    <xf numFmtId="0" fontId="7" fillId="35" borderId="66" xfId="0" applyFont="1" applyFill="1" applyBorder="1" applyAlignment="1">
      <alignment wrapText="1"/>
    </xf>
    <xf numFmtId="0" fontId="7" fillId="35" borderId="58" xfId="0" applyFont="1" applyFill="1" applyBorder="1" applyAlignment="1">
      <alignment wrapText="1"/>
    </xf>
    <xf numFmtId="0" fontId="7" fillId="35" borderId="60" xfId="0" applyFont="1" applyFill="1" applyBorder="1" applyAlignment="1">
      <alignment wrapText="1"/>
    </xf>
    <xf numFmtId="2" fontId="7" fillId="35" borderId="58" xfId="0" applyNumberFormat="1" applyFont="1" applyFill="1" applyBorder="1" applyAlignment="1">
      <alignment wrapText="1"/>
    </xf>
    <xf numFmtId="10" fontId="25" fillId="2" borderId="8" xfId="1" applyNumberFormat="1" applyFont="1" applyFill="1" applyBorder="1"/>
    <xf numFmtId="10" fontId="25" fillId="2" borderId="9" xfId="1" applyNumberFormat="1" applyFont="1" applyFill="1" applyBorder="1"/>
    <xf numFmtId="2" fontId="25" fillId="2" borderId="2" xfId="0" applyNumberFormat="1" applyFont="1" applyFill="1" applyBorder="1"/>
    <xf numFmtId="0" fontId="28" fillId="3" borderId="3" xfId="0" applyFont="1" applyFill="1" applyBorder="1" applyAlignment="1">
      <alignment horizontal="left" vertical="center"/>
    </xf>
    <xf numFmtId="0" fontId="26" fillId="3" borderId="26" xfId="0" applyFont="1" applyFill="1" applyBorder="1" applyAlignment="1">
      <alignment wrapText="1"/>
    </xf>
    <xf numFmtId="0" fontId="26" fillId="3" borderId="34" xfId="0" applyFont="1" applyFill="1" applyBorder="1" applyAlignment="1">
      <alignment wrapText="1"/>
    </xf>
    <xf numFmtId="0" fontId="26" fillId="3" borderId="10" xfId="0" applyFont="1" applyFill="1" applyBorder="1" applyAlignment="1">
      <alignment wrapText="1"/>
    </xf>
    <xf numFmtId="2" fontId="26" fillId="3" borderId="15" xfId="0" applyNumberFormat="1" applyFont="1" applyFill="1" applyBorder="1" applyAlignment="1">
      <alignment wrapText="1"/>
    </xf>
    <xf numFmtId="0" fontId="28" fillId="3" borderId="13" xfId="0" applyFont="1" applyFill="1" applyBorder="1" applyAlignment="1">
      <alignment vertical="center"/>
    </xf>
    <xf numFmtId="0" fontId="28" fillId="3" borderId="10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2" fontId="7" fillId="35" borderId="60" xfId="0" applyNumberFormat="1" applyFont="1" applyFill="1" applyBorder="1" applyAlignment="1">
      <alignment wrapText="1"/>
    </xf>
    <xf numFmtId="10" fontId="25" fillId="2" borderId="2" xfId="1" applyNumberFormat="1" applyFont="1" applyFill="1" applyBorder="1"/>
    <xf numFmtId="10" fontId="25" fillId="2" borderId="3" xfId="1" applyNumberFormat="1" applyFont="1" applyFill="1" applyBorder="1"/>
    <xf numFmtId="2" fontId="26" fillId="3" borderId="26" xfId="0" applyNumberFormat="1" applyFont="1" applyFill="1" applyBorder="1" applyAlignment="1">
      <alignment wrapText="1"/>
    </xf>
    <xf numFmtId="2" fontId="26" fillId="3" borderId="34" xfId="0" applyNumberFormat="1" applyFont="1" applyFill="1" applyBorder="1" applyAlignment="1">
      <alignment wrapText="1"/>
    </xf>
    <xf numFmtId="2" fontId="27" fillId="2" borderId="12" xfId="0" applyNumberFormat="1" applyFont="1" applyFill="1" applyBorder="1"/>
    <xf numFmtId="2" fontId="7" fillId="2" borderId="28" xfId="0" applyNumberFormat="1" applyFont="1" applyFill="1" applyBorder="1"/>
    <xf numFmtId="2" fontId="7" fillId="2" borderId="7" xfId="0" applyNumberFormat="1" applyFont="1" applyFill="1" applyBorder="1"/>
    <xf numFmtId="0" fontId="28" fillId="3" borderId="2" xfId="0" applyFont="1" applyFill="1" applyBorder="1" applyAlignment="1">
      <alignment horizontal="left" vertical="center"/>
    </xf>
    <xf numFmtId="2" fontId="28" fillId="3" borderId="54" xfId="0" applyNumberFormat="1" applyFont="1" applyFill="1" applyBorder="1"/>
    <xf numFmtId="2" fontId="28" fillId="3" borderId="13" xfId="0" applyNumberFormat="1" applyFont="1" applyFill="1" applyBorder="1"/>
    <xf numFmtId="2" fontId="26" fillId="3" borderId="7" xfId="0" applyNumberFormat="1" applyFont="1" applyFill="1" applyBorder="1"/>
    <xf numFmtId="2" fontId="28" fillId="3" borderId="10" xfId="0" applyNumberFormat="1" applyFont="1" applyFill="1" applyBorder="1"/>
    <xf numFmtId="2" fontId="28" fillId="3" borderId="18" xfId="0" applyNumberFormat="1" applyFont="1" applyFill="1" applyBorder="1"/>
    <xf numFmtId="2" fontId="27" fillId="2" borderId="18" xfId="0" applyNumberFormat="1" applyFont="1" applyFill="1" applyBorder="1"/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2" fontId="7" fillId="2" borderId="18" xfId="0" applyNumberFormat="1" applyFont="1" applyFill="1" applyBorder="1"/>
    <xf numFmtId="10" fontId="25" fillId="2" borderId="2" xfId="1" applyNumberFormat="1" applyFont="1" applyFill="1" applyBorder="1" applyAlignment="1">
      <alignment horizontal="right"/>
    </xf>
    <xf numFmtId="0" fontId="28" fillId="3" borderId="39" xfId="0" applyFont="1" applyFill="1" applyBorder="1" applyAlignment="1">
      <alignment horizontal="left" vertical="center"/>
    </xf>
    <xf numFmtId="2" fontId="26" fillId="3" borderId="25" xfId="0" applyNumberFormat="1" applyFont="1" applyFill="1" applyBorder="1" applyAlignment="1">
      <alignment wrapText="1"/>
    </xf>
    <xf numFmtId="2" fontId="28" fillId="3" borderId="26" xfId="0" applyNumberFormat="1" applyFont="1" applyFill="1" applyBorder="1"/>
    <xf numFmtId="2" fontId="26" fillId="3" borderId="6" xfId="0" applyNumberFormat="1" applyFont="1" applyFill="1" applyBorder="1"/>
    <xf numFmtId="2" fontId="28" fillId="3" borderId="6" xfId="0" applyNumberFormat="1" applyFont="1" applyFill="1" applyBorder="1"/>
    <xf numFmtId="2" fontId="26" fillId="3" borderId="15" xfId="0" applyNumberFormat="1" applyFont="1" applyFill="1" applyBorder="1"/>
    <xf numFmtId="2" fontId="27" fillId="2" borderId="6" xfId="0" applyNumberFormat="1" applyFont="1" applyFill="1" applyBorder="1"/>
    <xf numFmtId="2" fontId="26" fillId="3" borderId="32" xfId="0" applyNumberFormat="1" applyFont="1" applyFill="1" applyBorder="1" applyAlignment="1">
      <alignment wrapText="1"/>
    </xf>
    <xf numFmtId="2" fontId="28" fillId="3" borderId="34" xfId="0" applyNumberFormat="1" applyFont="1" applyFill="1" applyBorder="1"/>
    <xf numFmtId="2" fontId="26" fillId="3" borderId="13" xfId="0" applyNumberFormat="1" applyFont="1" applyFill="1" applyBorder="1"/>
    <xf numFmtId="0" fontId="28" fillId="3" borderId="33" xfId="0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0" fontId="27" fillId="2" borderId="28" xfId="0" applyFont="1" applyFill="1" applyBorder="1" applyAlignment="1">
      <alignment horizontal="left" vertical="center"/>
    </xf>
    <xf numFmtId="2" fontId="27" fillId="2" borderId="42" xfId="0" applyNumberFormat="1" applyFont="1" applyFill="1" applyBorder="1"/>
    <xf numFmtId="2" fontId="7" fillId="2" borderId="38" xfId="0" applyNumberFormat="1" applyFont="1" applyFill="1" applyBorder="1"/>
    <xf numFmtId="2" fontId="7" fillId="2" borderId="8" xfId="0" applyNumberFormat="1" applyFont="1" applyFill="1" applyBorder="1"/>
    <xf numFmtId="10" fontId="25" fillId="2" borderId="28" xfId="1" applyNumberFormat="1" applyFont="1" applyFill="1" applyBorder="1"/>
    <xf numFmtId="2" fontId="26" fillId="3" borderId="36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0" xfId="0" applyNumberFormat="1" applyFont="1" applyFill="1"/>
    <xf numFmtId="2" fontId="7" fillId="2" borderId="11" xfId="0" applyNumberFormat="1" applyFont="1" applyFill="1" applyBorder="1"/>
    <xf numFmtId="2" fontId="28" fillId="3" borderId="15" xfId="0" applyNumberFormat="1" applyFont="1" applyFill="1" applyBorder="1"/>
    <xf numFmtId="2" fontId="26" fillId="3" borderId="14" xfId="0" applyNumberFormat="1" applyFont="1" applyFill="1" applyBorder="1"/>
    <xf numFmtId="2" fontId="7" fillId="2" borderId="30" xfId="0" applyNumberFormat="1" applyFont="1" applyFill="1" applyBorder="1" applyAlignment="1">
      <alignment wrapText="1"/>
    </xf>
    <xf numFmtId="2" fontId="7" fillId="2" borderId="20" xfId="0" applyNumberFormat="1" applyFont="1" applyFill="1" applyBorder="1" applyAlignment="1">
      <alignment wrapText="1"/>
    </xf>
    <xf numFmtId="2" fontId="7" fillId="2" borderId="21" xfId="0" applyNumberFormat="1" applyFont="1" applyFill="1" applyBorder="1" applyAlignment="1">
      <alignment wrapText="1"/>
    </xf>
    <xf numFmtId="2" fontId="7" fillId="2" borderId="22" xfId="0" applyNumberFormat="1" applyFont="1" applyFill="1" applyBorder="1" applyAlignment="1">
      <alignment wrapText="1"/>
    </xf>
    <xf numFmtId="2" fontId="7" fillId="2" borderId="23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7" fillId="2" borderId="5" xfId="0" applyNumberFormat="1" applyFont="1" applyFill="1" applyBorder="1" applyAlignment="1">
      <alignment wrapText="1"/>
    </xf>
    <xf numFmtId="2" fontId="26" fillId="3" borderId="27" xfId="0" applyNumberFormat="1" applyFont="1" applyFill="1" applyBorder="1" applyAlignment="1">
      <alignment wrapText="1"/>
    </xf>
    <xf numFmtId="2" fontId="26" fillId="3" borderId="13" xfId="0" applyNumberFormat="1" applyFont="1" applyFill="1" applyBorder="1" applyAlignment="1">
      <alignment wrapText="1"/>
    </xf>
    <xf numFmtId="2" fontId="26" fillId="3" borderId="18" xfId="0" applyNumberFormat="1" applyFont="1" applyFill="1" applyBorder="1" applyAlignment="1">
      <alignment wrapText="1"/>
    </xf>
    <xf numFmtId="2" fontId="7" fillId="2" borderId="28" xfId="0" applyNumberFormat="1" applyFont="1" applyFill="1" applyBorder="1" applyAlignment="1">
      <alignment wrapText="1"/>
    </xf>
    <xf numFmtId="2" fontId="28" fillId="3" borderId="25" xfId="0" applyNumberFormat="1" applyFont="1" applyFill="1" applyBorder="1"/>
    <xf numFmtId="2" fontId="28" fillId="3" borderId="33" xfId="0" applyNumberFormat="1" applyFont="1" applyFill="1" applyBorder="1"/>
    <xf numFmtId="2" fontId="26" fillId="3" borderId="18" xfId="0" applyNumberFormat="1" applyFont="1" applyFill="1" applyBorder="1"/>
    <xf numFmtId="0" fontId="7" fillId="35" borderId="21" xfId="0" applyFont="1" applyFill="1" applyBorder="1" applyAlignment="1">
      <alignment wrapText="1"/>
    </xf>
    <xf numFmtId="0" fontId="26" fillId="36" borderId="25" xfId="0" applyFont="1" applyFill="1" applyBorder="1" applyAlignment="1">
      <alignment wrapText="1"/>
    </xf>
    <xf numFmtId="0" fontId="26" fillId="36" borderId="26" xfId="0" applyFont="1" applyFill="1" applyBorder="1" applyAlignment="1">
      <alignment wrapText="1"/>
    </xf>
    <xf numFmtId="0" fontId="26" fillId="36" borderId="34" xfId="0" applyFont="1" applyFill="1" applyBorder="1" applyAlignment="1">
      <alignment wrapText="1"/>
    </xf>
    <xf numFmtId="0" fontId="26" fillId="36" borderId="10" xfId="0" applyFont="1" applyFill="1" applyBorder="1" applyAlignment="1">
      <alignment wrapText="1"/>
    </xf>
    <xf numFmtId="2" fontId="26" fillId="36" borderId="15" xfId="0" applyNumberFormat="1" applyFont="1" applyFill="1" applyBorder="1" applyAlignment="1">
      <alignment wrapText="1"/>
    </xf>
    <xf numFmtId="0" fontId="26" fillId="36" borderId="15" xfId="0" applyFont="1" applyFill="1" applyBorder="1" applyAlignment="1">
      <alignment wrapText="1"/>
    </xf>
    <xf numFmtId="2" fontId="28" fillId="3" borderId="11" xfId="0" applyNumberFormat="1" applyFont="1" applyFill="1" applyBorder="1"/>
    <xf numFmtId="10" fontId="29" fillId="2" borderId="2" xfId="1" applyNumberFormat="1" applyFont="1" applyFill="1" applyBorder="1"/>
    <xf numFmtId="2" fontId="7" fillId="2" borderId="39" xfId="0" applyNumberFormat="1" applyFont="1" applyFill="1" applyBorder="1"/>
    <xf numFmtId="10" fontId="30" fillId="2" borderId="2" xfId="1" applyNumberFormat="1" applyFont="1" applyFill="1" applyBorder="1" applyAlignment="1">
      <alignment horizontal="right" vertical="center"/>
    </xf>
    <xf numFmtId="10" fontId="30" fillId="2" borderId="3" xfId="1" applyNumberFormat="1" applyFont="1" applyFill="1" applyBorder="1"/>
    <xf numFmtId="2" fontId="30" fillId="2" borderId="2" xfId="0" applyNumberFormat="1" applyFont="1" applyFill="1" applyBorder="1"/>
    <xf numFmtId="2" fontId="28" fillId="3" borderId="14" xfId="0" applyNumberFormat="1" applyFont="1" applyFill="1" applyBorder="1"/>
    <xf numFmtId="2" fontId="27" fillId="2" borderId="14" xfId="0" applyNumberFormat="1" applyFont="1" applyFill="1" applyBorder="1"/>
    <xf numFmtId="2" fontId="27" fillId="2" borderId="52" xfId="0" applyNumberFormat="1" applyFont="1" applyFill="1" applyBorder="1"/>
    <xf numFmtId="2" fontId="27" fillId="2" borderId="27" xfId="0" applyNumberFormat="1" applyFont="1" applyFill="1" applyBorder="1"/>
    <xf numFmtId="10" fontId="30" fillId="2" borderId="52" xfId="1" applyNumberFormat="1" applyFont="1" applyFill="1" applyBorder="1" applyAlignment="1">
      <alignment vertical="center"/>
    </xf>
    <xf numFmtId="10" fontId="30" fillId="2" borderId="27" xfId="1" applyNumberFormat="1" applyFont="1" applyFill="1" applyBorder="1" applyAlignment="1">
      <alignment vertical="center"/>
    </xf>
    <xf numFmtId="0" fontId="30" fillId="2" borderId="2" xfId="0" applyFont="1" applyFill="1" applyBorder="1" applyAlignment="1">
      <alignment vertical="center"/>
    </xf>
    <xf numFmtId="2" fontId="28" fillId="3" borderId="30" xfId="0" applyNumberFormat="1" applyFont="1" applyFill="1" applyBorder="1"/>
    <xf numFmtId="2" fontId="28" fillId="3" borderId="27" xfId="0" applyNumberFormat="1" applyFont="1" applyFill="1" applyBorder="1"/>
    <xf numFmtId="0" fontId="28" fillId="3" borderId="52" xfId="0" applyFont="1" applyFill="1" applyBorder="1" applyAlignment="1">
      <alignment vertical="center"/>
    </xf>
    <xf numFmtId="0" fontId="28" fillId="3" borderId="27" xfId="0" applyFont="1" applyFill="1" applyBorder="1" applyAlignment="1">
      <alignment vertical="center"/>
    </xf>
    <xf numFmtId="2" fontId="27" fillId="2" borderId="30" xfId="0" applyNumberFormat="1" applyFont="1" applyFill="1" applyBorder="1"/>
    <xf numFmtId="2" fontId="28" fillId="3" borderId="57" xfId="0" applyNumberFormat="1" applyFont="1" applyFill="1" applyBorder="1"/>
    <xf numFmtId="10" fontId="30" fillId="3" borderId="52" xfId="1" applyNumberFormat="1" applyFont="1" applyFill="1" applyBorder="1" applyAlignment="1">
      <alignment vertical="center"/>
    </xf>
    <xf numFmtId="10" fontId="30" fillId="3" borderId="27" xfId="1" applyNumberFormat="1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10" fontId="29" fillId="2" borderId="52" xfId="1" applyNumberFormat="1" applyFont="1" applyFill="1" applyBorder="1" applyAlignment="1">
      <alignment vertical="center"/>
    </xf>
    <xf numFmtId="0" fontId="26" fillId="3" borderId="15" xfId="0" applyFont="1" applyFill="1" applyBorder="1" applyAlignment="1">
      <alignment wrapText="1"/>
    </xf>
    <xf numFmtId="2" fontId="27" fillId="2" borderId="8" xfId="0" applyNumberFormat="1" applyFont="1" applyFill="1" applyBorder="1"/>
    <xf numFmtId="2" fontId="27" fillId="2" borderId="11" xfId="0" applyNumberFormat="1" applyFont="1" applyFill="1" applyBorder="1"/>
    <xf numFmtId="2" fontId="26" fillId="3" borderId="34" xfId="0" applyNumberFormat="1" applyFont="1" applyFill="1" applyBorder="1"/>
    <xf numFmtId="0" fontId="30" fillId="3" borderId="52" xfId="0" applyFont="1" applyFill="1" applyBorder="1" applyAlignment="1">
      <alignment vertical="center"/>
    </xf>
    <xf numFmtId="0" fontId="30" fillId="3" borderId="27" xfId="0" applyFont="1" applyFill="1" applyBorder="1" applyAlignment="1">
      <alignment vertical="center"/>
    </xf>
    <xf numFmtId="0" fontId="31" fillId="0" borderId="29" xfId="0" applyFont="1" applyBorder="1" applyAlignment="1">
      <alignment horizontal="left" vertical="center"/>
    </xf>
    <xf numFmtId="2" fontId="31" fillId="0" borderId="8" xfId="0" applyNumberFormat="1" applyFont="1" applyBorder="1"/>
    <xf numFmtId="10" fontId="25" fillId="0" borderId="8" xfId="1" applyNumberFormat="1" applyFont="1" applyBorder="1"/>
    <xf numFmtId="10" fontId="25" fillId="0" borderId="30" xfId="1" applyNumberFormat="1" applyFont="1" applyBorder="1"/>
    <xf numFmtId="2" fontId="25" fillId="0" borderId="2" xfId="0" applyNumberFormat="1" applyFont="1" applyBorder="1"/>
    <xf numFmtId="0" fontId="28" fillId="3" borderId="31" xfId="0" applyFont="1" applyFill="1" applyBorder="1" applyAlignment="1">
      <alignment horizontal="left" vertical="center"/>
    </xf>
    <xf numFmtId="2" fontId="26" fillId="3" borderId="8" xfId="0" applyNumberFormat="1" applyFont="1" applyFill="1" applyBorder="1"/>
    <xf numFmtId="10" fontId="28" fillId="3" borderId="11" xfId="1" applyNumberFormat="1" applyFont="1" applyFill="1" applyBorder="1"/>
    <xf numFmtId="10" fontId="28" fillId="3" borderId="32" xfId="1" applyNumberFormat="1" applyFont="1" applyFill="1" applyBorder="1"/>
    <xf numFmtId="2" fontId="28" fillId="3" borderId="2" xfId="0" applyNumberFormat="1" applyFont="1" applyFill="1" applyBorder="1"/>
    <xf numFmtId="0" fontId="31" fillId="0" borderId="13" xfId="0" applyFont="1" applyBorder="1" applyAlignment="1">
      <alignment horizontal="left" vertical="center"/>
    </xf>
    <xf numFmtId="164" fontId="31" fillId="0" borderId="6" xfId="1" applyNumberFormat="1" applyFont="1" applyBorder="1"/>
    <xf numFmtId="10" fontId="25" fillId="0" borderId="6" xfId="1" applyNumberFormat="1" applyFont="1" applyBorder="1"/>
    <xf numFmtId="10" fontId="25" fillId="0" borderId="33" xfId="1" applyNumberFormat="1" applyFont="1" applyBorder="1"/>
    <xf numFmtId="0" fontId="25" fillId="0" borderId="0" xfId="0" applyFont="1"/>
    <xf numFmtId="2" fontId="26" fillId="0" borderId="0" xfId="0" applyNumberFormat="1" applyFont="1"/>
    <xf numFmtId="10" fontId="25" fillId="0" borderId="0" xfId="1" applyNumberFormat="1" applyFont="1"/>
    <xf numFmtId="2" fontId="27" fillId="2" borderId="2" xfId="2" applyNumberFormat="1" applyFont="1" applyFill="1" applyBorder="1" applyAlignment="1">
      <alignment horizontal="left" vertical="center"/>
    </xf>
    <xf numFmtId="10" fontId="25" fillId="2" borderId="7" xfId="1" applyNumberFormat="1" applyFont="1" applyFill="1" applyBorder="1"/>
    <xf numFmtId="0" fontId="28" fillId="0" borderId="42" xfId="0" applyFont="1" applyBorder="1" applyAlignment="1">
      <alignment vertical="center"/>
    </xf>
    <xf numFmtId="0" fontId="28" fillId="3" borderId="14" xfId="0" applyFont="1" applyFill="1" applyBorder="1" applyAlignment="1">
      <alignment vertical="center"/>
    </xf>
    <xf numFmtId="0" fontId="28" fillId="3" borderId="34" xfId="0" applyFont="1" applyFill="1" applyBorder="1" applyAlignment="1">
      <alignment vertical="center"/>
    </xf>
    <xf numFmtId="0" fontId="28" fillId="3" borderId="25" xfId="0" applyFont="1" applyFill="1" applyBorder="1" applyAlignment="1">
      <alignment vertical="center"/>
    </xf>
    <xf numFmtId="2" fontId="27" fillId="2" borderId="28" xfId="0" applyNumberFormat="1" applyFont="1" applyFill="1" applyBorder="1"/>
    <xf numFmtId="2" fontId="27" fillId="2" borderId="38" xfId="0" applyNumberFormat="1" applyFont="1" applyFill="1" applyBorder="1"/>
    <xf numFmtId="10" fontId="30" fillId="2" borderId="38" xfId="0" applyNumberFormat="1" applyFont="1" applyFill="1" applyBorder="1" applyAlignment="1">
      <alignment vertical="center"/>
    </xf>
    <xf numFmtId="2" fontId="30" fillId="2" borderId="28" xfId="0" applyNumberFormat="1" applyFont="1" applyFill="1" applyBorder="1" applyAlignment="1">
      <alignment vertical="center"/>
    </xf>
    <xf numFmtId="2" fontId="27" fillId="2" borderId="34" xfId="0" applyNumberFormat="1" applyFont="1" applyFill="1" applyBorder="1"/>
    <xf numFmtId="10" fontId="30" fillId="2" borderId="14" xfId="1" applyNumberFormat="1" applyFont="1" applyFill="1" applyBorder="1" applyAlignment="1">
      <alignment horizontal="right" vertical="center"/>
    </xf>
    <xf numFmtId="10" fontId="29" fillId="2" borderId="34" xfId="0" applyNumberFormat="1" applyFont="1" applyFill="1" applyBorder="1" applyAlignment="1">
      <alignment vertical="center"/>
    </xf>
    <xf numFmtId="2" fontId="30" fillId="2" borderId="2" xfId="0" applyNumberFormat="1" applyFont="1" applyFill="1" applyBorder="1" applyAlignment="1">
      <alignment vertical="center"/>
    </xf>
    <xf numFmtId="0" fontId="31" fillId="0" borderId="13" xfId="0" applyFont="1" applyBorder="1"/>
    <xf numFmtId="2" fontId="31" fillId="0" borderId="6" xfId="0" applyNumberFormat="1" applyFont="1" applyBorder="1"/>
    <xf numFmtId="2" fontId="30" fillId="0" borderId="2" xfId="0" applyNumberFormat="1" applyFont="1" applyBorder="1"/>
    <xf numFmtId="10" fontId="32" fillId="3" borderId="11" xfId="1" applyNumberFormat="1" applyFont="1" applyFill="1" applyBorder="1"/>
    <xf numFmtId="10" fontId="32" fillId="3" borderId="32" xfId="1" applyNumberFormat="1" applyFont="1" applyFill="1" applyBorder="1"/>
    <xf numFmtId="2" fontId="32" fillId="3" borderId="2" xfId="0" applyNumberFormat="1" applyFont="1" applyFill="1" applyBorder="1"/>
    <xf numFmtId="10" fontId="31" fillId="0" borderId="6" xfId="0" applyNumberFormat="1" applyFont="1" applyBorder="1"/>
    <xf numFmtId="10" fontId="31" fillId="0" borderId="6" xfId="1" applyNumberFormat="1" applyFont="1" applyBorder="1"/>
    <xf numFmtId="0" fontId="7" fillId="2" borderId="14" xfId="0" applyFont="1" applyFill="1" applyBorder="1"/>
    <xf numFmtId="0" fontId="28" fillId="3" borderId="13" xfId="0" applyFont="1" applyFill="1" applyBorder="1" applyAlignment="1">
      <alignment horizontal="left" vertical="center"/>
    </xf>
    <xf numFmtId="2" fontId="28" fillId="3" borderId="40" xfId="0" applyNumberFormat="1" applyFont="1" applyFill="1" applyBorder="1"/>
    <xf numFmtId="2" fontId="7" fillId="3" borderId="6" xfId="0" applyNumberFormat="1" applyFont="1" applyFill="1" applyBorder="1"/>
    <xf numFmtId="0" fontId="28" fillId="2" borderId="13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7" fillId="2" borderId="17" xfId="0" applyFont="1" applyFill="1" applyBorder="1" applyAlignment="1">
      <alignment horizontal="left" vertical="center"/>
    </xf>
    <xf numFmtId="2" fontId="28" fillId="3" borderId="12" xfId="0" applyNumberFormat="1" applyFont="1" applyFill="1" applyBorder="1"/>
    <xf numFmtId="0" fontId="25" fillId="0" borderId="13" xfId="0" applyFont="1" applyBorder="1"/>
    <xf numFmtId="2" fontId="25" fillId="0" borderId="6" xfId="0" applyNumberFormat="1" applyFont="1" applyBorder="1"/>
    <xf numFmtId="0" fontId="28" fillId="3" borderId="37" xfId="0" applyFont="1" applyFill="1" applyBorder="1" applyAlignment="1">
      <alignment horizontal="left" vertical="center"/>
    </xf>
    <xf numFmtId="2" fontId="28" fillId="3" borderId="28" xfId="0" applyNumberFormat="1" applyFont="1" applyFill="1" applyBorder="1"/>
    <xf numFmtId="10" fontId="32" fillId="3" borderId="28" xfId="1" applyNumberFormat="1" applyFont="1" applyFill="1" applyBorder="1"/>
    <xf numFmtId="10" fontId="32" fillId="3" borderId="38" xfId="1" applyNumberFormat="1" applyFont="1" applyFill="1" applyBorder="1"/>
    <xf numFmtId="0" fontId="32" fillId="3" borderId="2" xfId="0" applyFont="1" applyFill="1" applyBorder="1"/>
    <xf numFmtId="0" fontId="25" fillId="0" borderId="19" xfId="0" applyFont="1" applyBorder="1" applyAlignment="1">
      <alignment horizontal="left" vertical="center"/>
    </xf>
    <xf numFmtId="164" fontId="25" fillId="0" borderId="2" xfId="1" applyNumberFormat="1" applyFont="1" applyBorder="1"/>
    <xf numFmtId="10" fontId="25" fillId="0" borderId="2" xfId="1" applyNumberFormat="1" applyFont="1" applyBorder="1"/>
    <xf numFmtId="10" fontId="25" fillId="0" borderId="3" xfId="1" applyNumberFormat="1" applyFont="1" applyBorder="1"/>
    <xf numFmtId="0" fontId="25" fillId="0" borderId="19" xfId="0" applyFont="1" applyBorder="1"/>
    <xf numFmtId="0" fontId="28" fillId="3" borderId="19" xfId="0" applyFont="1" applyFill="1" applyBorder="1" applyAlignment="1">
      <alignment horizontal="left" vertical="center"/>
    </xf>
    <xf numFmtId="164" fontId="28" fillId="3" borderId="2" xfId="1" applyNumberFormat="1" applyFont="1" applyFill="1" applyBorder="1"/>
    <xf numFmtId="164" fontId="28" fillId="3" borderId="19" xfId="1" applyNumberFormat="1" applyFont="1" applyFill="1" applyBorder="1"/>
    <xf numFmtId="10" fontId="32" fillId="3" borderId="3" xfId="1" applyNumberFormat="1" applyFont="1" applyFill="1" applyBorder="1"/>
    <xf numFmtId="0" fontId="26" fillId="0" borderId="0" xfId="0" applyFont="1"/>
    <xf numFmtId="0" fontId="7" fillId="0" borderId="26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top" wrapText="1"/>
    </xf>
    <xf numFmtId="10" fontId="7" fillId="0" borderId="26" xfId="1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6" fillId="0" borderId="1" xfId="0" applyFont="1" applyBorder="1"/>
    <xf numFmtId="0" fontId="26" fillId="0" borderId="68" xfId="0" applyFont="1" applyBorder="1"/>
    <xf numFmtId="0" fontId="26" fillId="0" borderId="2" xfId="0" applyFont="1" applyBorder="1"/>
    <xf numFmtId="2" fontId="7" fillId="0" borderId="39" xfId="0" applyNumberFormat="1" applyFont="1" applyBorder="1"/>
    <xf numFmtId="2" fontId="7" fillId="0" borderId="41" xfId="0" applyNumberFormat="1" applyFont="1" applyBorder="1"/>
    <xf numFmtId="10" fontId="30" fillId="0" borderId="41" xfId="0" applyNumberFormat="1" applyFont="1" applyBorder="1"/>
    <xf numFmtId="10" fontId="30" fillId="0" borderId="39" xfId="0" applyNumberFormat="1" applyFont="1" applyBorder="1"/>
    <xf numFmtId="10" fontId="30" fillId="3" borderId="11" xfId="0" applyNumberFormat="1" applyFont="1" applyFill="1" applyBorder="1"/>
    <xf numFmtId="10" fontId="30" fillId="3" borderId="18" xfId="0" applyNumberFormat="1" applyFont="1" applyFill="1" applyBorder="1"/>
    <xf numFmtId="2" fontId="30" fillId="3" borderId="2" xfId="0" applyNumberFormat="1" applyFont="1" applyFill="1" applyBorder="1"/>
    <xf numFmtId="2" fontId="7" fillId="0" borderId="11" xfId="0" applyNumberFormat="1" applyFont="1" applyBorder="1"/>
    <xf numFmtId="2" fontId="7" fillId="0" borderId="6" xfId="0" applyNumberFormat="1" applyFont="1" applyBorder="1"/>
    <xf numFmtId="10" fontId="30" fillId="0" borderId="6" xfId="0" applyNumberFormat="1" applyFont="1" applyBorder="1"/>
    <xf numFmtId="2" fontId="26" fillId="3" borderId="42" xfId="0" applyNumberFormat="1" applyFont="1" applyFill="1" applyBorder="1"/>
    <xf numFmtId="2" fontId="7" fillId="0" borderId="18" xfId="0" applyNumberFormat="1" applyFont="1" applyBorder="1"/>
    <xf numFmtId="10" fontId="30" fillId="0" borderId="18" xfId="0" applyNumberFormat="1" applyFont="1" applyBorder="1"/>
    <xf numFmtId="2" fontId="30" fillId="0" borderId="41" xfId="0" applyNumberFormat="1" applyFont="1" applyBorder="1"/>
    <xf numFmtId="10" fontId="30" fillId="3" borderId="6" xfId="0" applyNumberFormat="1" applyFont="1" applyFill="1" applyBorder="1"/>
    <xf numFmtId="2" fontId="30" fillId="3" borderId="25" xfId="0" applyNumberFormat="1" applyFont="1" applyFill="1" applyBorder="1"/>
    <xf numFmtId="10" fontId="30" fillId="0" borderId="11" xfId="0" applyNumberFormat="1" applyFont="1" applyBorder="1"/>
    <xf numFmtId="2" fontId="30" fillId="0" borderId="11" xfId="0" applyNumberFormat="1" applyFont="1" applyBorder="1"/>
    <xf numFmtId="0" fontId="28" fillId="3" borderId="67" xfId="0" applyFont="1" applyFill="1" applyBorder="1" applyAlignment="1">
      <alignment horizontal="left" vertical="center"/>
    </xf>
    <xf numFmtId="2" fontId="26" fillId="3" borderId="54" xfId="0" applyNumberFormat="1" applyFont="1" applyFill="1" applyBorder="1"/>
    <xf numFmtId="2" fontId="30" fillId="3" borderId="40" xfId="0" applyNumberFormat="1" applyFont="1" applyFill="1" applyBorder="1"/>
    <xf numFmtId="2" fontId="26" fillId="0" borderId="39" xfId="0" applyNumberFormat="1" applyFont="1" applyBorder="1"/>
    <xf numFmtId="2" fontId="30" fillId="0" borderId="39" xfId="0" applyNumberFormat="1" applyFont="1" applyBorder="1"/>
    <xf numFmtId="2" fontId="7" fillId="0" borderId="28" xfId="0" applyNumberFormat="1" applyFont="1" applyBorder="1"/>
    <xf numFmtId="10" fontId="30" fillId="0" borderId="28" xfId="0" applyNumberFormat="1" applyFont="1" applyBorder="1"/>
    <xf numFmtId="2" fontId="30" fillId="0" borderId="28" xfId="0" applyNumberFormat="1" applyFont="1" applyBorder="1"/>
    <xf numFmtId="2" fontId="26" fillId="3" borderId="53" xfId="0" applyNumberFormat="1" applyFont="1" applyFill="1" applyBorder="1"/>
    <xf numFmtId="10" fontId="30" fillId="3" borderId="41" xfId="0" applyNumberFormat="1" applyFont="1" applyFill="1" applyBorder="1"/>
    <xf numFmtId="2" fontId="30" fillId="3" borderId="41" xfId="0" applyNumberFormat="1" applyFont="1" applyFill="1" applyBorder="1"/>
    <xf numFmtId="2" fontId="26" fillId="2" borderId="18" xfId="0" applyNumberFormat="1" applyFont="1" applyFill="1" applyBorder="1"/>
    <xf numFmtId="2" fontId="26" fillId="2" borderId="52" xfId="0" applyNumberFormat="1" applyFont="1" applyFill="1" applyBorder="1"/>
    <xf numFmtId="10" fontId="30" fillId="2" borderId="8" xfId="0" applyNumberFormat="1" applyFont="1" applyFill="1" applyBorder="1"/>
    <xf numFmtId="2" fontId="30" fillId="2" borderId="8" xfId="0" applyNumberFormat="1" applyFont="1" applyFill="1" applyBorder="1"/>
    <xf numFmtId="2" fontId="26" fillId="3" borderId="25" xfId="0" applyNumberFormat="1" applyFont="1" applyFill="1" applyBorder="1"/>
    <xf numFmtId="2" fontId="26" fillId="3" borderId="52" xfId="0" applyNumberFormat="1" applyFont="1" applyFill="1" applyBorder="1"/>
    <xf numFmtId="10" fontId="30" fillId="3" borderId="8" xfId="0" applyNumberFormat="1" applyFont="1" applyFill="1" applyBorder="1"/>
    <xf numFmtId="2" fontId="30" fillId="3" borderId="8" xfId="0" applyNumberFormat="1" applyFont="1" applyFill="1" applyBorder="1"/>
    <xf numFmtId="2" fontId="30" fillId="0" borderId="6" xfId="0" applyNumberFormat="1" applyFont="1" applyBorder="1"/>
    <xf numFmtId="39" fontId="26" fillId="3" borderId="26" xfId="0" applyNumberFormat="1" applyFont="1" applyFill="1" applyBorder="1"/>
    <xf numFmtId="2" fontId="30" fillId="3" borderId="6" xfId="0" applyNumberFormat="1" applyFont="1" applyFill="1" applyBorder="1"/>
    <xf numFmtId="2" fontId="7" fillId="0" borderId="32" xfId="0" applyNumberFormat="1" applyFont="1" applyBorder="1"/>
    <xf numFmtId="2" fontId="7" fillId="0" borderId="13" xfId="0" applyNumberFormat="1" applyFont="1" applyBorder="1"/>
    <xf numFmtId="2" fontId="30" fillId="0" borderId="25" xfId="0" applyNumberFormat="1" applyFont="1" applyBorder="1"/>
    <xf numFmtId="2" fontId="30" fillId="3" borderId="11" xfId="0" applyNumberFormat="1" applyFont="1" applyFill="1" applyBorder="1"/>
    <xf numFmtId="2" fontId="7" fillId="35" borderId="34" xfId="0" applyNumberFormat="1" applyFont="1" applyFill="1" applyBorder="1" applyAlignment="1">
      <alignment wrapText="1"/>
    </xf>
    <xf numFmtId="2" fontId="7" fillId="0" borderId="8" xfId="0" applyNumberFormat="1" applyFont="1" applyBorder="1"/>
    <xf numFmtId="2" fontId="26" fillId="3" borderId="35" xfId="0" applyNumberFormat="1" applyFont="1" applyFill="1" applyBorder="1"/>
    <xf numFmtId="2" fontId="30" fillId="3" borderId="18" xfId="0" applyNumberFormat="1" applyFont="1" applyFill="1" applyBorder="1"/>
    <xf numFmtId="2" fontId="30" fillId="0" borderId="18" xfId="0" applyNumberFormat="1" applyFont="1" applyBorder="1"/>
    <xf numFmtId="2" fontId="7" fillId="3" borderId="26" xfId="0" applyNumberFormat="1" applyFont="1" applyFill="1" applyBorder="1"/>
    <xf numFmtId="2" fontId="7" fillId="3" borderId="13" xfId="0" applyNumberFormat="1" applyFont="1" applyFill="1" applyBorder="1"/>
    <xf numFmtId="2" fontId="7" fillId="0" borderId="33" xfId="0" applyNumberFormat="1" applyFont="1" applyBorder="1"/>
    <xf numFmtId="2" fontId="7" fillId="0" borderId="34" xfId="0" applyNumberFormat="1" applyFont="1" applyBorder="1"/>
    <xf numFmtId="2" fontId="7" fillId="0" borderId="14" xfId="0" applyNumberFormat="1" applyFont="1" applyBorder="1"/>
    <xf numFmtId="10" fontId="33" fillId="3" borderId="6" xfId="0" applyNumberFormat="1" applyFont="1" applyFill="1" applyBorder="1"/>
    <xf numFmtId="2" fontId="33" fillId="3" borderId="25" xfId="0" applyNumberFormat="1" applyFont="1" applyFill="1" applyBorder="1"/>
    <xf numFmtId="2" fontId="7" fillId="0" borderId="42" xfId="0" applyNumberFormat="1" applyFont="1" applyBorder="1"/>
    <xf numFmtId="2" fontId="27" fillId="0" borderId="6" xfId="0" applyNumberFormat="1" applyFont="1" applyBorder="1"/>
    <xf numFmtId="2" fontId="27" fillId="0" borderId="14" xfId="0" applyNumberFormat="1" applyFont="1" applyBorder="1"/>
    <xf numFmtId="2" fontId="27" fillId="0" borderId="0" xfId="0" applyNumberFormat="1" applyFont="1"/>
    <xf numFmtId="2" fontId="7" fillId="0" borderId="0" xfId="0" applyNumberFormat="1" applyFont="1"/>
    <xf numFmtId="10" fontId="30" fillId="0" borderId="8" xfId="0" applyNumberFormat="1" applyFont="1" applyBorder="1"/>
    <xf numFmtId="2" fontId="30" fillId="0" borderId="8" xfId="0" applyNumberFormat="1" applyFont="1" applyBorder="1"/>
    <xf numFmtId="2" fontId="33" fillId="3" borderId="6" xfId="0" applyNumberFormat="1" applyFont="1" applyFill="1" applyBorder="1"/>
    <xf numFmtId="0" fontId="31" fillId="0" borderId="2" xfId="0" applyFont="1" applyBorder="1" applyAlignment="1">
      <alignment horizontal="left" vertical="center"/>
    </xf>
    <xf numFmtId="2" fontId="31" fillId="0" borderId="28" xfId="0" applyNumberFormat="1" applyFont="1" applyBorder="1"/>
    <xf numFmtId="2" fontId="34" fillId="3" borderId="2" xfId="0" applyNumberFormat="1" applyFont="1" applyFill="1" applyBorder="1"/>
    <xf numFmtId="10" fontId="26" fillId="0" borderId="2" xfId="0" applyNumberFormat="1" applyFont="1" applyBorder="1"/>
    <xf numFmtId="2" fontId="26" fillId="0" borderId="2" xfId="0" applyNumberFormat="1" applyFont="1" applyBorder="1"/>
    <xf numFmtId="10" fontId="31" fillId="0" borderId="2" xfId="0" applyNumberFormat="1" applyFont="1" applyBorder="1"/>
    <xf numFmtId="10" fontId="26" fillId="3" borderId="8" xfId="0" applyNumberFormat="1" applyFont="1" applyFill="1" applyBorder="1"/>
    <xf numFmtId="10" fontId="26" fillId="3" borderId="18" xfId="0" applyNumberFormat="1" applyFont="1" applyFill="1" applyBorder="1"/>
    <xf numFmtId="0" fontId="31" fillId="0" borderId="2" xfId="0" applyFont="1" applyBorder="1"/>
    <xf numFmtId="0" fontId="31" fillId="0" borderId="28" xfId="0" applyFont="1" applyBorder="1"/>
    <xf numFmtId="0" fontId="31" fillId="0" borderId="7" xfId="0" applyFont="1" applyBorder="1"/>
    <xf numFmtId="10" fontId="30" fillId="0" borderId="7" xfId="0" applyNumberFormat="1" applyFont="1" applyBorder="1"/>
    <xf numFmtId="0" fontId="31" fillId="3" borderId="2" xfId="0" applyFont="1" applyFill="1" applyBorder="1"/>
    <xf numFmtId="2" fontId="31" fillId="3" borderId="2" xfId="0" applyNumberFormat="1" applyFont="1" applyFill="1" applyBorder="1"/>
    <xf numFmtId="10" fontId="31" fillId="0" borderId="2" xfId="0" applyNumberFormat="1" applyFont="1" applyBorder="1" applyAlignment="1">
      <alignment horizontal="right"/>
    </xf>
    <xf numFmtId="0" fontId="30" fillId="0" borderId="2" xfId="0" applyFont="1" applyBorder="1"/>
    <xf numFmtId="10" fontId="30" fillId="0" borderId="2" xfId="0" applyNumberFormat="1" applyFont="1" applyBorder="1"/>
    <xf numFmtId="2" fontId="26" fillId="3" borderId="2" xfId="0" applyNumberFormat="1" applyFont="1" applyFill="1" applyBorder="1"/>
    <xf numFmtId="0" fontId="25" fillId="0" borderId="2" xfId="0" applyFont="1" applyBorder="1" applyAlignment="1">
      <alignment horizontal="left" vertical="center"/>
    </xf>
    <xf numFmtId="10" fontId="26" fillId="3" borderId="2" xfId="1" applyNumberFormat="1" applyFont="1" applyFill="1" applyBorder="1"/>
    <xf numFmtId="10" fontId="26" fillId="3" borderId="2" xfId="0" applyNumberFormat="1" applyFont="1" applyFill="1" applyBorder="1"/>
    <xf numFmtId="0" fontId="35" fillId="0" borderId="0" xfId="0" applyFont="1"/>
    <xf numFmtId="0" fontId="7" fillId="0" borderId="32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center" wrapText="1"/>
    </xf>
    <xf numFmtId="0" fontId="26" fillId="0" borderId="39" xfId="0" applyFont="1" applyBorder="1"/>
    <xf numFmtId="0" fontId="30" fillId="0" borderId="41" xfId="0" applyFont="1" applyBorder="1"/>
    <xf numFmtId="10" fontId="30" fillId="0" borderId="41" xfId="1" applyNumberFormat="1" applyFont="1" applyBorder="1"/>
    <xf numFmtId="2" fontId="26" fillId="3" borderId="0" xfId="0" applyNumberFormat="1" applyFont="1" applyFill="1" applyBorder="1"/>
    <xf numFmtId="0" fontId="26" fillId="3" borderId="8" xfId="0" applyFont="1" applyFill="1" applyBorder="1"/>
    <xf numFmtId="0" fontId="26" fillId="3" borderId="11" xfId="0" applyFont="1" applyFill="1" applyBorder="1"/>
    <xf numFmtId="0" fontId="7" fillId="35" borderId="62" xfId="0" applyFont="1" applyFill="1" applyBorder="1" applyAlignment="1">
      <alignment wrapText="1"/>
    </xf>
    <xf numFmtId="0" fontId="7" fillId="35" borderId="63" xfId="0" applyFont="1" applyFill="1" applyBorder="1" applyAlignment="1">
      <alignment wrapText="1"/>
    </xf>
    <xf numFmtId="0" fontId="7" fillId="35" borderId="64" xfId="0" applyFont="1" applyFill="1" applyBorder="1" applyAlignment="1">
      <alignment wrapText="1"/>
    </xf>
    <xf numFmtId="0" fontId="26" fillId="3" borderId="25" xfId="0" applyFont="1" applyFill="1" applyBorder="1" applyAlignment="1">
      <alignment wrapText="1"/>
    </xf>
    <xf numFmtId="0" fontId="26" fillId="3" borderId="13" xfId="0" applyFont="1" applyFill="1" applyBorder="1" applyAlignment="1">
      <alignment wrapText="1"/>
    </xf>
    <xf numFmtId="0" fontId="7" fillId="35" borderId="20" xfId="0" applyFont="1" applyFill="1" applyBorder="1" applyAlignment="1">
      <alignment wrapText="1"/>
    </xf>
    <xf numFmtId="0" fontId="26" fillId="3" borderId="65" xfId="0" applyFont="1" applyFill="1" applyBorder="1" applyAlignment="1">
      <alignment wrapText="1"/>
    </xf>
    <xf numFmtId="2" fontId="28" fillId="3" borderId="35" xfId="0" applyNumberFormat="1" applyFont="1" applyFill="1" applyBorder="1"/>
    <xf numFmtId="10" fontId="30" fillId="2" borderId="18" xfId="0" applyNumberFormat="1" applyFont="1" applyFill="1" applyBorder="1"/>
    <xf numFmtId="2" fontId="28" fillId="3" borderId="8" xfId="0" applyNumberFormat="1" applyFont="1" applyFill="1" applyBorder="1"/>
    <xf numFmtId="39" fontId="26" fillId="3" borderId="26" xfId="0" applyNumberFormat="1" applyFont="1" applyFill="1" applyBorder="1" applyAlignment="1">
      <alignment wrapText="1"/>
    </xf>
    <xf numFmtId="2" fontId="7" fillId="35" borderId="21" xfId="0" applyNumberFormat="1" applyFont="1" applyFill="1" applyBorder="1" applyAlignment="1">
      <alignment wrapText="1"/>
    </xf>
    <xf numFmtId="0" fontId="7" fillId="35" borderId="22" xfId="0" applyFont="1" applyFill="1" applyBorder="1" applyAlignment="1">
      <alignment wrapText="1"/>
    </xf>
    <xf numFmtId="2" fontId="26" fillId="3" borderId="61" xfId="0" applyNumberFormat="1" applyFont="1" applyFill="1" applyBorder="1" applyAlignment="1">
      <alignment wrapText="1"/>
    </xf>
    <xf numFmtId="2" fontId="7" fillId="2" borderId="36" xfId="0" applyNumberFormat="1" applyFont="1" applyFill="1" applyBorder="1"/>
    <xf numFmtId="10" fontId="30" fillId="2" borderId="6" xfId="0" applyNumberFormat="1" applyFont="1" applyFill="1" applyBorder="1"/>
    <xf numFmtId="10" fontId="30" fillId="2" borderId="25" xfId="0" applyNumberFormat="1" applyFont="1" applyFill="1" applyBorder="1"/>
    <xf numFmtId="2" fontId="30" fillId="2" borderId="16" xfId="0" applyNumberFormat="1" applyFont="1" applyFill="1" applyBorder="1"/>
    <xf numFmtId="10" fontId="30" fillId="2" borderId="11" xfId="0" applyNumberFormat="1" applyFont="1" applyFill="1" applyBorder="1"/>
    <xf numFmtId="10" fontId="30" fillId="2" borderId="28" xfId="0" applyNumberFormat="1" applyFont="1" applyFill="1" applyBorder="1"/>
    <xf numFmtId="2" fontId="28" fillId="3" borderId="59" xfId="0" applyNumberFormat="1" applyFont="1" applyFill="1" applyBorder="1"/>
    <xf numFmtId="2" fontId="30" fillId="3" borderId="39" xfId="0" applyNumberFormat="1" applyFont="1" applyFill="1" applyBorder="1"/>
    <xf numFmtId="0" fontId="27" fillId="2" borderId="3" xfId="0" applyFont="1" applyFill="1" applyBorder="1" applyAlignment="1">
      <alignment horizontal="left" vertical="center"/>
    </xf>
    <xf numFmtId="2" fontId="27" fillId="2" borderId="13" xfId="0" applyNumberFormat="1" applyFont="1" applyFill="1" applyBorder="1"/>
    <xf numFmtId="2" fontId="30" fillId="3" borderId="28" xfId="0" applyNumberFormat="1" applyFont="1" applyFill="1" applyBorder="1"/>
    <xf numFmtId="10" fontId="30" fillId="3" borderId="7" xfId="0" applyNumberFormat="1" applyFont="1" applyFill="1" applyBorder="1"/>
    <xf numFmtId="10" fontId="30" fillId="2" borderId="41" xfId="0" applyNumberFormat="1" applyFont="1" applyFill="1" applyBorder="1"/>
    <xf numFmtId="0" fontId="26" fillId="3" borderId="20" xfId="0" applyFont="1" applyFill="1" applyBorder="1" applyAlignment="1">
      <alignment wrapText="1"/>
    </xf>
    <xf numFmtId="0" fontId="26" fillId="3" borderId="21" xfId="0" applyFont="1" applyFill="1" applyBorder="1" applyAlignment="1">
      <alignment wrapText="1"/>
    </xf>
    <xf numFmtId="0" fontId="26" fillId="3" borderId="22" xfId="0" applyFont="1" applyFill="1" applyBorder="1" applyAlignment="1">
      <alignment wrapText="1"/>
    </xf>
    <xf numFmtId="2" fontId="31" fillId="0" borderId="7" xfId="0" applyNumberFormat="1" applyFont="1" applyBorder="1"/>
    <xf numFmtId="2" fontId="26" fillId="0" borderId="13" xfId="0" applyNumberFormat="1" applyFont="1" applyBorder="1"/>
    <xf numFmtId="2" fontId="26" fillId="0" borderId="6" xfId="0" applyNumberFormat="1" applyFont="1" applyBorder="1"/>
    <xf numFmtId="2" fontId="26" fillId="0" borderId="14" xfId="0" applyNumberFormat="1" applyFont="1" applyBorder="1"/>
    <xf numFmtId="0" fontId="25" fillId="0" borderId="6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2" topLeftCell="A3" activePane="bottomLeft" state="frozen"/>
      <selection pane="bottomLeft" activeCell="L31" sqref="L31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5.5703125" customWidth="1"/>
    <col min="5" max="5" width="15.7109375" customWidth="1"/>
    <col min="6" max="6" width="12" bestFit="1" customWidth="1"/>
    <col min="7" max="7" width="14.28515625" bestFit="1" customWidth="1"/>
    <col min="8" max="8" width="11.140625" bestFit="1" customWidth="1"/>
    <col min="9" max="9" width="12.28515625" customWidth="1"/>
  </cols>
  <sheetData>
    <row r="1" spans="1:18" ht="15" customHeight="1" x14ac:dyDescent="0.25">
      <c r="A1" s="369" t="s">
        <v>80</v>
      </c>
      <c r="B1" s="370"/>
      <c r="C1" s="370"/>
      <c r="D1" s="370"/>
      <c r="E1" s="370"/>
      <c r="F1" s="370"/>
      <c r="G1" s="370"/>
      <c r="H1" s="370"/>
      <c r="I1" s="371"/>
      <c r="J1" s="17"/>
      <c r="K1" s="17"/>
      <c r="L1" s="17"/>
      <c r="M1" s="17"/>
      <c r="N1" s="17"/>
      <c r="O1" s="17"/>
      <c r="P1" s="17"/>
      <c r="Q1" s="17"/>
      <c r="R1" s="17"/>
    </row>
    <row r="2" spans="1:18" ht="19.5" customHeight="1" x14ac:dyDescent="0.25">
      <c r="A2" s="372"/>
      <c r="B2" s="373"/>
      <c r="C2" s="373"/>
      <c r="D2" s="373"/>
      <c r="E2" s="373"/>
      <c r="F2" s="373"/>
      <c r="G2" s="373"/>
      <c r="H2" s="373"/>
      <c r="I2" s="374"/>
      <c r="J2" s="18"/>
      <c r="K2" s="18"/>
      <c r="L2" s="18"/>
      <c r="M2" s="18"/>
      <c r="N2" s="18"/>
      <c r="O2" s="18"/>
      <c r="P2" s="18"/>
      <c r="Q2" s="18"/>
      <c r="R2" s="18"/>
    </row>
    <row r="3" spans="1:18" ht="75" x14ac:dyDescent="0.25">
      <c r="A3" s="327"/>
      <c r="B3" s="25" t="s">
        <v>49</v>
      </c>
      <c r="C3" s="25" t="s">
        <v>50</v>
      </c>
      <c r="D3" s="25" t="s">
        <v>51</v>
      </c>
      <c r="E3" s="25" t="s">
        <v>52</v>
      </c>
      <c r="F3" s="328" t="s">
        <v>12</v>
      </c>
      <c r="G3" s="26" t="s">
        <v>13</v>
      </c>
      <c r="H3" s="27" t="s">
        <v>14</v>
      </c>
      <c r="I3" s="28" t="s">
        <v>15</v>
      </c>
    </row>
    <row r="4" spans="1:18" ht="18.75" x14ac:dyDescent="0.3">
      <c r="A4" s="29" t="s">
        <v>63</v>
      </c>
      <c r="B4" s="240"/>
      <c r="C4" s="240"/>
      <c r="D4" s="240"/>
      <c r="E4" s="240"/>
      <c r="F4" s="240"/>
      <c r="G4" s="329"/>
      <c r="H4" s="329"/>
      <c r="I4" s="240"/>
    </row>
    <row r="5" spans="1:18" ht="19.5" thickBot="1" x14ac:dyDescent="0.35">
      <c r="A5" s="40" t="s">
        <v>72</v>
      </c>
      <c r="B5" s="242">
        <v>0</v>
      </c>
      <c r="C5" s="242">
        <v>24.53</v>
      </c>
      <c r="D5" s="242">
        <v>0</v>
      </c>
      <c r="E5" s="242">
        <v>0</v>
      </c>
      <c r="F5" s="242">
        <f>B5+C5+D5+E5</f>
        <v>24.53</v>
      </c>
      <c r="G5" s="330">
        <f>(F5-F6)/F6</f>
        <v>2.6020558002936864</v>
      </c>
      <c r="H5" s="331">
        <f>F5/$F$76</f>
        <v>1.4710900519409335E-3</v>
      </c>
      <c r="I5" s="320">
        <f>F5-F6</f>
        <v>17.720000000000002</v>
      </c>
    </row>
    <row r="6" spans="1:18" ht="19.5" thickBot="1" x14ac:dyDescent="0.35">
      <c r="A6" s="50" t="s">
        <v>36</v>
      </c>
      <c r="B6" s="274">
        <v>0</v>
      </c>
      <c r="C6" s="332">
        <v>6.81</v>
      </c>
      <c r="D6" s="54">
        <v>0</v>
      </c>
      <c r="E6" s="54">
        <v>0</v>
      </c>
      <c r="F6" s="104">
        <f t="shared" ref="F6:F40" si="0">B6+C6+D6+E6</f>
        <v>6.81</v>
      </c>
      <c r="G6" s="333"/>
      <c r="H6" s="334"/>
      <c r="I6" s="50"/>
    </row>
    <row r="7" spans="1:18" ht="19.5" thickBot="1" x14ac:dyDescent="0.35">
      <c r="A7" s="59" t="s">
        <v>19</v>
      </c>
      <c r="B7" s="335">
        <v>189.07</v>
      </c>
      <c r="C7" s="132">
        <v>431.16</v>
      </c>
      <c r="D7" s="336">
        <v>153.09</v>
      </c>
      <c r="E7" s="337">
        <v>50.2</v>
      </c>
      <c r="F7" s="249">
        <f>B7+C7+D7+E7</f>
        <v>823.5200000000001</v>
      </c>
      <c r="G7" s="250">
        <f>(F7-F8)/F8</f>
        <v>-6.5488011075428579E-2</v>
      </c>
      <c r="H7" s="250">
        <f>F7/$F$76</f>
        <v>4.938736565733378E-2</v>
      </c>
      <c r="I7" s="201">
        <f>F7-F8</f>
        <v>-57.709999999999923</v>
      </c>
    </row>
    <row r="8" spans="1:18" ht="19.5" thickBot="1" x14ac:dyDescent="0.35">
      <c r="A8" s="84" t="s">
        <v>16</v>
      </c>
      <c r="B8" s="338">
        <v>164.39</v>
      </c>
      <c r="C8" s="162">
        <v>395.57</v>
      </c>
      <c r="D8" s="162">
        <v>261.85000000000002</v>
      </c>
      <c r="E8" s="339">
        <v>59.42</v>
      </c>
      <c r="F8" s="98">
        <f t="shared" si="0"/>
        <v>881.23</v>
      </c>
      <c r="G8" s="255"/>
      <c r="H8" s="255"/>
      <c r="I8" s="247"/>
    </row>
    <row r="9" spans="1:18" ht="19.5" thickBot="1" x14ac:dyDescent="0.35">
      <c r="A9" s="59" t="s">
        <v>23</v>
      </c>
      <c r="B9" s="340">
        <v>5.21</v>
      </c>
      <c r="C9" s="62">
        <v>90.89</v>
      </c>
      <c r="D9" s="64">
        <v>0</v>
      </c>
      <c r="E9" s="62">
        <v>45.36</v>
      </c>
      <c r="F9" s="249">
        <f t="shared" si="0"/>
        <v>141.45999999999998</v>
      </c>
      <c r="G9" s="250">
        <f t="shared" ref="G9:G41" si="1">(F9-F10)/F10</f>
        <v>0.20947332421340603</v>
      </c>
      <c r="H9" s="250">
        <f>F9/$F$76</f>
        <v>8.4835058600719292E-3</v>
      </c>
      <c r="I9" s="201">
        <f>F9-F10</f>
        <v>24.499999999999972</v>
      </c>
    </row>
    <row r="10" spans="1:18" ht="19.5" thickBot="1" x14ac:dyDescent="0.35">
      <c r="A10" s="84" t="s">
        <v>16</v>
      </c>
      <c r="B10" s="341">
        <v>3.65</v>
      </c>
      <c r="C10" s="71">
        <v>83.84</v>
      </c>
      <c r="D10" s="79">
        <v>0</v>
      </c>
      <c r="E10" s="69">
        <v>29.47</v>
      </c>
      <c r="F10" s="117">
        <f t="shared" si="0"/>
        <v>116.96000000000001</v>
      </c>
      <c r="G10" s="255"/>
      <c r="H10" s="255"/>
      <c r="I10" s="247"/>
    </row>
    <row r="11" spans="1:18" ht="19.5" thickBot="1" x14ac:dyDescent="0.35">
      <c r="A11" s="59" t="s">
        <v>20</v>
      </c>
      <c r="B11" s="45">
        <v>80.34</v>
      </c>
      <c r="C11" s="82">
        <v>32.1</v>
      </c>
      <c r="D11" s="82">
        <v>-5.6</v>
      </c>
      <c r="E11" s="82">
        <v>0.78</v>
      </c>
      <c r="F11" s="249">
        <f t="shared" si="0"/>
        <v>107.62</v>
      </c>
      <c r="G11" s="250">
        <f t="shared" si="1"/>
        <v>0.28058067586863394</v>
      </c>
      <c r="H11" s="250">
        <f>F11/$F$76</f>
        <v>6.4540852584542702E-3</v>
      </c>
      <c r="I11" s="201">
        <f>F11-F12</f>
        <v>23.58</v>
      </c>
    </row>
    <row r="12" spans="1:18" ht="19.5" thickBot="1" x14ac:dyDescent="0.35">
      <c r="A12" s="84" t="s">
        <v>16</v>
      </c>
      <c r="B12" s="86">
        <v>67.2</v>
      </c>
      <c r="C12" s="86">
        <v>15.67</v>
      </c>
      <c r="D12" s="86">
        <v>0</v>
      </c>
      <c r="E12" s="86">
        <v>1.17</v>
      </c>
      <c r="F12" s="98">
        <f t="shared" si="0"/>
        <v>84.04</v>
      </c>
      <c r="G12" s="245"/>
      <c r="H12" s="245"/>
      <c r="I12" s="247"/>
    </row>
    <row r="13" spans="1:18" ht="19.5" thickBot="1" x14ac:dyDescent="0.35">
      <c r="A13" s="40" t="s">
        <v>70</v>
      </c>
      <c r="B13" s="91">
        <v>0.01</v>
      </c>
      <c r="C13" s="91">
        <v>9.09</v>
      </c>
      <c r="D13" s="91">
        <v>0</v>
      </c>
      <c r="E13" s="91">
        <v>0</v>
      </c>
      <c r="F13" s="249">
        <f t="shared" si="0"/>
        <v>9.1</v>
      </c>
      <c r="G13" s="253">
        <f t="shared" si="1"/>
        <v>-0.83321114369501459</v>
      </c>
      <c r="H13" s="253">
        <f>F13/$F$76</f>
        <v>5.457366275035668E-4</v>
      </c>
      <c r="I13" s="201">
        <f>F13-F14</f>
        <v>-45.46</v>
      </c>
    </row>
    <row r="14" spans="1:18" ht="19.5" thickBot="1" x14ac:dyDescent="0.35">
      <c r="A14" s="84" t="s">
        <v>16</v>
      </c>
      <c r="B14" s="342">
        <v>0</v>
      </c>
      <c r="C14" s="97">
        <v>54.56</v>
      </c>
      <c r="D14" s="342">
        <v>0</v>
      </c>
      <c r="E14" s="86">
        <v>0</v>
      </c>
      <c r="F14" s="98">
        <f t="shared" si="0"/>
        <v>54.56</v>
      </c>
      <c r="G14" s="246"/>
      <c r="H14" s="246"/>
      <c r="I14" s="247"/>
    </row>
    <row r="15" spans="1:18" s="1" customFormat="1" ht="19.5" thickBot="1" x14ac:dyDescent="0.35">
      <c r="A15" s="59" t="s">
        <v>76</v>
      </c>
      <c r="B15" s="90">
        <v>1.21</v>
      </c>
      <c r="C15" s="101">
        <v>14.4</v>
      </c>
      <c r="D15" s="101">
        <v>0</v>
      </c>
      <c r="E15" s="101">
        <v>0</v>
      </c>
      <c r="F15" s="45">
        <f>B15+C15+D15+E15</f>
        <v>15.61</v>
      </c>
      <c r="G15" s="343">
        <f t="shared" ref="G15" si="2">(F15-F16)/F16</f>
        <v>0.57676767676767671</v>
      </c>
      <c r="H15" s="343">
        <f>F15/$F$76</f>
        <v>9.3614821487150301E-4</v>
      </c>
      <c r="I15" s="144">
        <f>F15-F16</f>
        <v>5.7099999999999991</v>
      </c>
    </row>
    <row r="16" spans="1:18" ht="19.5" thickBot="1" x14ac:dyDescent="0.35">
      <c r="A16" s="84" t="s">
        <v>16</v>
      </c>
      <c r="B16" s="89">
        <v>0.17</v>
      </c>
      <c r="C16" s="344">
        <v>9.73</v>
      </c>
      <c r="D16" s="99">
        <v>0</v>
      </c>
      <c r="E16" s="99">
        <v>0</v>
      </c>
      <c r="F16" s="98">
        <f>B16+C16+D16+E16</f>
        <v>9.9</v>
      </c>
      <c r="G16" s="246"/>
      <c r="H16" s="246"/>
      <c r="I16" s="247"/>
    </row>
    <row r="17" spans="1:9" ht="19.5" thickBot="1" x14ac:dyDescent="0.35">
      <c r="A17" s="59" t="s">
        <v>21</v>
      </c>
      <c r="B17" s="45">
        <v>21.5</v>
      </c>
      <c r="C17" s="82">
        <v>84.15</v>
      </c>
      <c r="D17" s="82">
        <v>0</v>
      </c>
      <c r="E17" s="82">
        <v>7.2</v>
      </c>
      <c r="F17" s="249">
        <f t="shared" si="0"/>
        <v>112.85000000000001</v>
      </c>
      <c r="G17" s="253">
        <f t="shared" si="1"/>
        <v>0.32173811197001634</v>
      </c>
      <c r="H17" s="250">
        <f>F17/$F$76</f>
        <v>6.7677338916239029E-3</v>
      </c>
      <c r="I17" s="201">
        <f>F17-F18</f>
        <v>27.47</v>
      </c>
    </row>
    <row r="18" spans="1:9" ht="19.5" thickBot="1" x14ac:dyDescent="0.35">
      <c r="A18" s="84" t="s">
        <v>16</v>
      </c>
      <c r="B18" s="86">
        <v>15.05</v>
      </c>
      <c r="C18" s="86">
        <v>58.52</v>
      </c>
      <c r="D18" s="86">
        <v>4.54</v>
      </c>
      <c r="E18" s="86">
        <v>7.27</v>
      </c>
      <c r="F18" s="98">
        <f t="shared" si="0"/>
        <v>85.38000000000001</v>
      </c>
      <c r="G18" s="255"/>
      <c r="H18" s="245"/>
      <c r="I18" s="247"/>
    </row>
    <row r="19" spans="1:9" ht="19.5" thickBot="1" x14ac:dyDescent="0.35">
      <c r="A19" s="59" t="s">
        <v>71</v>
      </c>
      <c r="B19" s="91">
        <v>0</v>
      </c>
      <c r="C19" s="91">
        <v>5.07</v>
      </c>
      <c r="D19" s="91">
        <v>0</v>
      </c>
      <c r="E19" s="91">
        <v>4.4000000000000004</v>
      </c>
      <c r="F19" s="249">
        <f t="shared" si="0"/>
        <v>9.4700000000000006</v>
      </c>
      <c r="G19" s="250">
        <f t="shared" si="1"/>
        <v>0.64409722222222243</v>
      </c>
      <c r="H19" s="250">
        <f>F19/$F$76</f>
        <v>5.6792591895151411E-4</v>
      </c>
      <c r="I19" s="201">
        <f>F19-F20</f>
        <v>3.7100000000000009</v>
      </c>
    </row>
    <row r="20" spans="1:9" ht="19.5" thickBot="1" x14ac:dyDescent="0.35">
      <c r="A20" s="84" t="s">
        <v>16</v>
      </c>
      <c r="B20" s="86">
        <v>4.3600000000000003</v>
      </c>
      <c r="C20" s="86">
        <v>0</v>
      </c>
      <c r="D20" s="86">
        <v>0</v>
      </c>
      <c r="E20" s="86">
        <v>1.4</v>
      </c>
      <c r="F20" s="98">
        <f t="shared" si="0"/>
        <v>5.76</v>
      </c>
      <c r="G20" s="255"/>
      <c r="H20" s="255"/>
      <c r="I20" s="247"/>
    </row>
    <row r="21" spans="1:9" ht="19.5" thickBot="1" x14ac:dyDescent="0.35">
      <c r="A21" s="59" t="s">
        <v>56</v>
      </c>
      <c r="B21" s="120">
        <v>191.99</v>
      </c>
      <c r="C21" s="120">
        <v>197.64</v>
      </c>
      <c r="D21" s="123">
        <v>0</v>
      </c>
      <c r="E21" s="43">
        <v>12.03</v>
      </c>
      <c r="F21" s="249">
        <f>B21+C21+D21+E21</f>
        <v>401.65999999999997</v>
      </c>
      <c r="G21" s="250">
        <f t="shared" si="1"/>
        <v>-8.7062510882819513E-4</v>
      </c>
      <c r="H21" s="250">
        <f>F21/$F$76</f>
        <v>2.4087975143195894E-2</v>
      </c>
      <c r="I21" s="201">
        <f>F21-F22</f>
        <v>-0.35000000000002274</v>
      </c>
    </row>
    <row r="22" spans="1:9" ht="19.5" thickBot="1" x14ac:dyDescent="0.35">
      <c r="A22" s="84" t="s">
        <v>16</v>
      </c>
      <c r="B22" s="79">
        <v>162.99</v>
      </c>
      <c r="C22" s="79">
        <v>230.31</v>
      </c>
      <c r="D22" s="345">
        <v>0</v>
      </c>
      <c r="E22" s="79">
        <v>8.7100000000000009</v>
      </c>
      <c r="F22" s="98">
        <f>B22+C22+D22+E22</f>
        <v>402.01</v>
      </c>
      <c r="G22" s="255"/>
      <c r="H22" s="255"/>
      <c r="I22" s="247"/>
    </row>
    <row r="23" spans="1:9" ht="19.5" thickBot="1" x14ac:dyDescent="0.35">
      <c r="A23" s="59" t="s">
        <v>57</v>
      </c>
      <c r="B23" s="82">
        <v>166.13</v>
      </c>
      <c r="C23" s="82">
        <v>763.77</v>
      </c>
      <c r="D23" s="82">
        <v>-0.06</v>
      </c>
      <c r="E23" s="82">
        <v>66.34</v>
      </c>
      <c r="F23" s="249">
        <f t="shared" si="0"/>
        <v>996.18000000000006</v>
      </c>
      <c r="G23" s="250">
        <f t="shared" si="1"/>
        <v>0.15669449508261446</v>
      </c>
      <c r="H23" s="250">
        <f>F23/$F$76</f>
        <v>5.9741968525989363E-2</v>
      </c>
      <c r="I23" s="201">
        <f>F23-F24</f>
        <v>134.95000000000005</v>
      </c>
    </row>
    <row r="24" spans="1:9" ht="19.5" thickBot="1" x14ac:dyDescent="0.35">
      <c r="A24" s="84" t="s">
        <v>16</v>
      </c>
      <c r="B24" s="86">
        <v>331.13</v>
      </c>
      <c r="C24" s="86">
        <v>440.56</v>
      </c>
      <c r="D24" s="86">
        <v>10.92</v>
      </c>
      <c r="E24" s="86">
        <v>78.62</v>
      </c>
      <c r="F24" s="98">
        <f t="shared" si="0"/>
        <v>861.23</v>
      </c>
      <c r="G24" s="255"/>
      <c r="H24" s="255"/>
      <c r="I24" s="247"/>
    </row>
    <row r="25" spans="1:9" ht="19.5" thickBot="1" x14ac:dyDescent="0.35">
      <c r="A25" s="59" t="s">
        <v>58</v>
      </c>
      <c r="B25" s="91">
        <v>49.12</v>
      </c>
      <c r="C25" s="91">
        <v>448.33</v>
      </c>
      <c r="D25" s="91">
        <v>11.27</v>
      </c>
      <c r="E25" s="91">
        <v>1.53</v>
      </c>
      <c r="F25" s="249">
        <f t="shared" si="0"/>
        <v>510.24999999999994</v>
      </c>
      <c r="G25" s="250">
        <f t="shared" si="1"/>
        <v>0.7865270823850703</v>
      </c>
      <c r="H25" s="250">
        <f>F25/$F$76</f>
        <v>3.0600232327878563E-2</v>
      </c>
      <c r="I25" s="201">
        <f>F25-F26</f>
        <v>224.63999999999993</v>
      </c>
    </row>
    <row r="26" spans="1:9" ht="19.5" thickBot="1" x14ac:dyDescent="0.35">
      <c r="A26" s="84" t="s">
        <v>16</v>
      </c>
      <c r="B26" s="86">
        <v>41.84</v>
      </c>
      <c r="C26" s="86">
        <v>199.48</v>
      </c>
      <c r="D26" s="86">
        <v>42.55</v>
      </c>
      <c r="E26" s="86">
        <v>1.74</v>
      </c>
      <c r="F26" s="98">
        <f t="shared" si="0"/>
        <v>285.61</v>
      </c>
      <c r="G26" s="255"/>
      <c r="H26" s="255"/>
      <c r="I26" s="247"/>
    </row>
    <row r="27" spans="1:9" ht="19.5" thickBot="1" x14ac:dyDescent="0.35">
      <c r="A27" s="59" t="s">
        <v>55</v>
      </c>
      <c r="B27" s="91">
        <v>10.49</v>
      </c>
      <c r="C27" s="91">
        <v>16.38</v>
      </c>
      <c r="D27" s="91">
        <v>0</v>
      </c>
      <c r="E27" s="91">
        <v>0</v>
      </c>
      <c r="F27" s="249">
        <f t="shared" si="0"/>
        <v>26.869999999999997</v>
      </c>
      <c r="G27" s="250">
        <f t="shared" si="1"/>
        <v>1.3385552654482156</v>
      </c>
      <c r="H27" s="250">
        <f>F27/$F$76</f>
        <v>1.6114223275847076E-3</v>
      </c>
      <c r="I27" s="201">
        <f>F27-F28</f>
        <v>15.379999999999997</v>
      </c>
    </row>
    <row r="28" spans="1:9" ht="19.5" thickBot="1" x14ac:dyDescent="0.35">
      <c r="A28" s="84" t="s">
        <v>16</v>
      </c>
      <c r="B28" s="86">
        <v>8.77</v>
      </c>
      <c r="C28" s="86">
        <v>2.72</v>
      </c>
      <c r="D28" s="86">
        <v>0</v>
      </c>
      <c r="E28" s="86">
        <v>0</v>
      </c>
      <c r="F28" s="98">
        <f t="shared" si="0"/>
        <v>11.49</v>
      </c>
      <c r="G28" s="255"/>
      <c r="H28" s="255"/>
      <c r="I28" s="247"/>
    </row>
    <row r="29" spans="1:9" ht="19.5" thickBot="1" x14ac:dyDescent="0.35">
      <c r="A29" s="59" t="s">
        <v>77</v>
      </c>
      <c r="B29" s="91">
        <v>9.0299999999999994</v>
      </c>
      <c r="C29" s="91">
        <v>92.41</v>
      </c>
      <c r="D29" s="91">
        <v>0</v>
      </c>
      <c r="E29" s="91">
        <v>4.34</v>
      </c>
      <c r="F29" s="249">
        <f t="shared" si="0"/>
        <v>105.78</v>
      </c>
      <c r="G29" s="250">
        <f t="shared" si="1"/>
        <v>0.49280270956816258</v>
      </c>
      <c r="H29" s="250">
        <f>F29/$F$76</f>
        <v>6.3437385117942084E-3</v>
      </c>
      <c r="I29" s="201">
        <f>F29-F30</f>
        <v>34.92</v>
      </c>
    </row>
    <row r="30" spans="1:9" ht="19.5" thickBot="1" x14ac:dyDescent="0.35">
      <c r="A30" s="84" t="s">
        <v>16</v>
      </c>
      <c r="B30" s="86">
        <v>6.27</v>
      </c>
      <c r="C30" s="86">
        <v>64.59</v>
      </c>
      <c r="D30" s="86">
        <v>0</v>
      </c>
      <c r="E30" s="86">
        <v>0</v>
      </c>
      <c r="F30" s="98">
        <f t="shared" si="0"/>
        <v>70.86</v>
      </c>
      <c r="G30" s="255"/>
      <c r="H30" s="255"/>
      <c r="I30" s="247"/>
    </row>
    <row r="31" spans="1:9" ht="19.5" thickBot="1" x14ac:dyDescent="0.35">
      <c r="A31" s="59" t="s">
        <v>25</v>
      </c>
      <c r="B31" s="91">
        <v>1.6</v>
      </c>
      <c r="C31" s="91">
        <v>13.19</v>
      </c>
      <c r="D31" s="91">
        <v>0</v>
      </c>
      <c r="E31" s="91">
        <v>0</v>
      </c>
      <c r="F31" s="249">
        <f t="shared" si="0"/>
        <v>14.79</v>
      </c>
      <c r="G31" s="250">
        <f t="shared" si="1"/>
        <v>1.3970826580226903</v>
      </c>
      <c r="H31" s="250">
        <f>F31/$F$76</f>
        <v>8.8697194733821456E-4</v>
      </c>
      <c r="I31" s="201">
        <f>F31-F32</f>
        <v>8.6199999999999992</v>
      </c>
    </row>
    <row r="32" spans="1:9" ht="19.5" thickBot="1" x14ac:dyDescent="0.35">
      <c r="A32" s="84" t="s">
        <v>16</v>
      </c>
      <c r="B32" s="86">
        <v>0.39</v>
      </c>
      <c r="C32" s="86">
        <v>5.78</v>
      </c>
      <c r="D32" s="86">
        <v>0</v>
      </c>
      <c r="E32" s="86">
        <v>0</v>
      </c>
      <c r="F32" s="98">
        <f t="shared" si="0"/>
        <v>6.17</v>
      </c>
      <c r="G32" s="245"/>
      <c r="H32" s="245"/>
      <c r="I32" s="247"/>
    </row>
    <row r="33" spans="1:35" ht="19.5" thickBot="1" x14ac:dyDescent="0.35">
      <c r="A33" s="59" t="s">
        <v>59</v>
      </c>
      <c r="B33" s="340">
        <v>535.5</v>
      </c>
      <c r="C33" s="346">
        <v>875.99</v>
      </c>
      <c r="D33" s="132">
        <v>474.33</v>
      </c>
      <c r="E33" s="347">
        <v>2.0499999999999998</v>
      </c>
      <c r="F33" s="249">
        <f t="shared" si="0"/>
        <v>1887.87</v>
      </c>
      <c r="G33" s="250">
        <f t="shared" si="1"/>
        <v>0.35680353023192285</v>
      </c>
      <c r="H33" s="253">
        <f>F33/$F$76</f>
        <v>0.11321756120496249</v>
      </c>
      <c r="I33" s="201">
        <f>F33-F34</f>
        <v>496.45999999999981</v>
      </c>
    </row>
    <row r="34" spans="1:35" ht="19.5" thickBot="1" x14ac:dyDescent="0.35">
      <c r="A34" s="84" t="s">
        <v>16</v>
      </c>
      <c r="B34" s="348">
        <v>45.31</v>
      </c>
      <c r="C34" s="79">
        <v>1476.66</v>
      </c>
      <c r="D34" s="52">
        <v>-132.94</v>
      </c>
      <c r="E34" s="52">
        <v>2.38</v>
      </c>
      <c r="F34" s="104">
        <f t="shared" si="0"/>
        <v>1391.41</v>
      </c>
      <c r="G34" s="255"/>
      <c r="H34" s="255"/>
      <c r="I34" s="247"/>
    </row>
    <row r="35" spans="1:35" s="1" customFormat="1" ht="19.5" thickBot="1" x14ac:dyDescent="0.35">
      <c r="A35" s="59" t="s">
        <v>28</v>
      </c>
      <c r="B35" s="93">
        <v>723.37</v>
      </c>
      <c r="C35" s="93">
        <v>2474.5100000000002</v>
      </c>
      <c r="D35" s="93">
        <v>341.96</v>
      </c>
      <c r="E35" s="349">
        <v>5.69</v>
      </c>
      <c r="F35" s="249">
        <f t="shared" si="0"/>
        <v>3545.53</v>
      </c>
      <c r="G35" s="350">
        <f t="shared" si="1"/>
        <v>0.20203348917314495</v>
      </c>
      <c r="H35" s="351">
        <f>F35/$F$76</f>
        <v>0.21262918515524409</v>
      </c>
      <c r="I35" s="352">
        <f>F35-F36</f>
        <v>595.92000000000007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9.5" thickBot="1" x14ac:dyDescent="0.35">
      <c r="A36" s="84" t="s">
        <v>16</v>
      </c>
      <c r="B36" s="97">
        <v>712.81</v>
      </c>
      <c r="C36" s="97">
        <v>1906.91</v>
      </c>
      <c r="D36" s="97">
        <v>323.68</v>
      </c>
      <c r="E36" s="97">
        <v>6.21</v>
      </c>
      <c r="F36" s="98">
        <f t="shared" si="0"/>
        <v>2949.61</v>
      </c>
      <c r="G36" s="255"/>
      <c r="H36" s="255"/>
      <c r="I36" s="247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9.5" thickBot="1" x14ac:dyDescent="0.35">
      <c r="A37" s="59" t="s">
        <v>30</v>
      </c>
      <c r="B37" s="115">
        <v>485.05</v>
      </c>
      <c r="C37" s="115">
        <v>788.99</v>
      </c>
      <c r="D37" s="115">
        <v>3.76</v>
      </c>
      <c r="E37" s="115">
        <v>2.65</v>
      </c>
      <c r="F37" s="249">
        <f t="shared" si="0"/>
        <v>1280.45</v>
      </c>
      <c r="G37" s="350">
        <f t="shared" si="1"/>
        <v>-1.4505072876292784E-3</v>
      </c>
      <c r="H37" s="353">
        <f>F37/$F$76</f>
        <v>7.678994117438924E-2</v>
      </c>
      <c r="I37" s="144">
        <f>F37-F38</f>
        <v>-1.8599999999999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9.5" thickBot="1" x14ac:dyDescent="0.35">
      <c r="A38" s="84" t="s">
        <v>16</v>
      </c>
      <c r="B38" s="97">
        <v>469.22</v>
      </c>
      <c r="C38" s="97">
        <v>802.61</v>
      </c>
      <c r="D38" s="97">
        <v>7.7</v>
      </c>
      <c r="E38" s="97">
        <v>2.78</v>
      </c>
      <c r="F38" s="98">
        <f t="shared" si="0"/>
        <v>1282.31</v>
      </c>
      <c r="G38" s="245"/>
      <c r="H38" s="255"/>
      <c r="I38" s="247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9.5" thickBot="1" x14ac:dyDescent="0.35">
      <c r="A39" s="59" t="s">
        <v>60</v>
      </c>
      <c r="B39" s="115">
        <v>7.0000000000000007E-2</v>
      </c>
      <c r="C39" s="115">
        <v>0</v>
      </c>
      <c r="D39" s="115">
        <v>0</v>
      </c>
      <c r="E39" s="115">
        <v>0</v>
      </c>
      <c r="F39" s="249">
        <f t="shared" si="0"/>
        <v>7.0000000000000007E-2</v>
      </c>
      <c r="G39" s="250">
        <f t="shared" si="1"/>
        <v>1.3333333333333337</v>
      </c>
      <c r="H39" s="250">
        <f>F39/$F$76</f>
        <v>4.1979740577197447E-6</v>
      </c>
      <c r="I39" s="201">
        <f>F39-F40</f>
        <v>4.0000000000000008E-2</v>
      </c>
    </row>
    <row r="40" spans="1:35" ht="19.5" thickBot="1" x14ac:dyDescent="0.35">
      <c r="A40" s="84" t="s">
        <v>16</v>
      </c>
      <c r="B40" s="97">
        <v>0.03</v>
      </c>
      <c r="C40" s="97">
        <v>0</v>
      </c>
      <c r="D40" s="97">
        <v>0</v>
      </c>
      <c r="E40" s="97">
        <v>0</v>
      </c>
      <c r="F40" s="98">
        <f t="shared" si="0"/>
        <v>0.03</v>
      </c>
      <c r="G40" s="245"/>
      <c r="H40" s="255"/>
      <c r="I40" s="247"/>
    </row>
    <row r="41" spans="1:35" ht="19.5" thickBot="1" x14ac:dyDescent="0.35">
      <c r="A41" s="59" t="s">
        <v>18</v>
      </c>
      <c r="B41" s="115">
        <v>26.78</v>
      </c>
      <c r="C41" s="115">
        <v>326.08999999999997</v>
      </c>
      <c r="D41" s="115">
        <v>261.95999999999998</v>
      </c>
      <c r="E41" s="115">
        <v>23.3</v>
      </c>
      <c r="F41" s="249">
        <f>B41+C41+D41+E41</f>
        <v>638.12999999999988</v>
      </c>
      <c r="G41" s="250">
        <f t="shared" si="1"/>
        <v>0.11954595694661287</v>
      </c>
      <c r="H41" s="250">
        <f>F41/$F$76</f>
        <v>3.8269331220752857E-2</v>
      </c>
      <c r="I41" s="201">
        <f>F41-F42</f>
        <v>68.139999999999873</v>
      </c>
    </row>
    <row r="42" spans="1:35" ht="19.5" thickBot="1" x14ac:dyDescent="0.35">
      <c r="A42" s="84" t="s">
        <v>16</v>
      </c>
      <c r="B42" s="97">
        <v>22.73</v>
      </c>
      <c r="C42" s="97">
        <v>304.13</v>
      </c>
      <c r="D42" s="97">
        <v>220.03</v>
      </c>
      <c r="E42" s="97">
        <v>23.1</v>
      </c>
      <c r="F42" s="131">
        <f>B42+C42+D42+E42</f>
        <v>569.99</v>
      </c>
      <c r="G42" s="246"/>
      <c r="H42" s="255"/>
      <c r="I42" s="247"/>
    </row>
    <row r="43" spans="1:35" ht="19.5" thickBot="1" x14ac:dyDescent="0.35">
      <c r="A43" s="59" t="s">
        <v>61</v>
      </c>
      <c r="B43" s="101">
        <v>70.88</v>
      </c>
      <c r="C43" s="164">
        <v>63.47</v>
      </c>
      <c r="D43" s="164">
        <v>0</v>
      </c>
      <c r="E43" s="164">
        <v>1.48</v>
      </c>
      <c r="F43" s="252">
        <f>B43+C43+D43+E43</f>
        <v>135.82999999999998</v>
      </c>
      <c r="G43" s="350">
        <f t="shared" ref="G43" si="3">(F43-F44)/F44</f>
        <v>9.4079742247281342E-2</v>
      </c>
      <c r="H43" s="354">
        <f>F43/$F$76</f>
        <v>8.1458688037153257E-3</v>
      </c>
      <c r="I43" s="144">
        <f>F43-F44</f>
        <v>11.679999999999978</v>
      </c>
    </row>
    <row r="44" spans="1:35" ht="19.5" thickBot="1" x14ac:dyDescent="0.35">
      <c r="A44" s="68" t="s">
        <v>16</v>
      </c>
      <c r="B44" s="355">
        <v>70.930000000000007</v>
      </c>
      <c r="C44" s="88">
        <v>52.32</v>
      </c>
      <c r="D44" s="88">
        <v>0</v>
      </c>
      <c r="E44" s="88">
        <v>0.9</v>
      </c>
      <c r="F44" s="88">
        <f>B44+C44+D44+E44</f>
        <v>124.15</v>
      </c>
      <c r="G44" s="255"/>
      <c r="H44" s="268"/>
      <c r="I44" s="356"/>
    </row>
    <row r="45" spans="1:35" ht="19.5" thickBot="1" x14ac:dyDescent="0.35">
      <c r="A45" s="357" t="s">
        <v>24</v>
      </c>
      <c r="B45" s="358">
        <v>76.7</v>
      </c>
      <c r="C45" s="101">
        <v>151.97999999999999</v>
      </c>
      <c r="D45" s="101">
        <v>0</v>
      </c>
      <c r="E45" s="101">
        <v>0.52</v>
      </c>
      <c r="F45" s="249">
        <f t="shared" ref="F45:F54" si="4">B45+C45+D45+E45</f>
        <v>229.20000000000002</v>
      </c>
      <c r="G45" s="350">
        <f t="shared" ref="G45" si="5">(F45-F46)/F46</f>
        <v>0.47404977812077947</v>
      </c>
      <c r="H45" s="350">
        <f>F45/$F$76</f>
        <v>1.3745366486133793E-2</v>
      </c>
      <c r="I45" s="144">
        <f>F45-F46</f>
        <v>73.710000000000008</v>
      </c>
      <c r="J45" s="23"/>
    </row>
    <row r="46" spans="1:35" ht="19.5" thickBot="1" x14ac:dyDescent="0.35">
      <c r="A46" s="84" t="s">
        <v>16</v>
      </c>
      <c r="B46" s="89">
        <v>27.77</v>
      </c>
      <c r="C46" s="99">
        <v>127.36</v>
      </c>
      <c r="D46" s="99">
        <v>0</v>
      </c>
      <c r="E46" s="99">
        <v>0.36</v>
      </c>
      <c r="F46" s="98">
        <f t="shared" si="4"/>
        <v>155.49</v>
      </c>
      <c r="G46" s="245"/>
      <c r="H46" s="245"/>
      <c r="I46" s="359"/>
    </row>
    <row r="47" spans="1:35" ht="19.5" thickBot="1" x14ac:dyDescent="0.35">
      <c r="A47" s="59" t="s">
        <v>62</v>
      </c>
      <c r="B47" s="90">
        <v>0.04</v>
      </c>
      <c r="C47" s="163">
        <v>0</v>
      </c>
      <c r="D47" s="163">
        <v>0</v>
      </c>
      <c r="E47" s="163">
        <v>0.2</v>
      </c>
      <c r="F47" s="248">
        <f t="shared" si="4"/>
        <v>0.24000000000000002</v>
      </c>
      <c r="G47" s="350">
        <f t="shared" ref="G47" si="6">(F47-F48)/F48</f>
        <v>0.2631578947368422</v>
      </c>
      <c r="H47" s="350">
        <f>F47/$F$76</f>
        <v>1.4393053912181982E-5</v>
      </c>
      <c r="I47" s="144">
        <f>F47-F48</f>
        <v>5.0000000000000017E-2</v>
      </c>
    </row>
    <row r="48" spans="1:35" ht="19.5" thickBot="1" x14ac:dyDescent="0.35">
      <c r="A48" s="84" t="s">
        <v>16</v>
      </c>
      <c r="B48" s="89">
        <v>0.01</v>
      </c>
      <c r="C48" s="139">
        <v>0</v>
      </c>
      <c r="D48" s="139">
        <v>0</v>
      </c>
      <c r="E48" s="99">
        <v>0.18</v>
      </c>
      <c r="F48" s="131">
        <f t="shared" si="4"/>
        <v>0.19</v>
      </c>
      <c r="G48" s="360"/>
      <c r="H48" s="360"/>
      <c r="I48" s="247"/>
    </row>
    <row r="49" spans="1:9" ht="19.5" thickBot="1" x14ac:dyDescent="0.35">
      <c r="A49" s="59" t="s">
        <v>17</v>
      </c>
      <c r="B49" s="101">
        <v>48.8</v>
      </c>
      <c r="C49" s="101">
        <v>223.17</v>
      </c>
      <c r="D49" s="101">
        <v>0</v>
      </c>
      <c r="E49" s="164">
        <v>80.09</v>
      </c>
      <c r="F49" s="252">
        <f t="shared" si="4"/>
        <v>352.05999999999995</v>
      </c>
      <c r="G49" s="361">
        <f t="shared" ref="G49" si="7">(F49-F50)/F50</f>
        <v>0.3323493793521039</v>
      </c>
      <c r="H49" s="353">
        <f>F49/$F$76</f>
        <v>2.1113410668011614E-2</v>
      </c>
      <c r="I49" s="144">
        <f>F49-F50</f>
        <v>87.819999999999936</v>
      </c>
    </row>
    <row r="50" spans="1:9" ht="19.5" thickBot="1" x14ac:dyDescent="0.35">
      <c r="A50" s="84" t="s">
        <v>16</v>
      </c>
      <c r="B50" s="99">
        <v>128.69</v>
      </c>
      <c r="C50" s="99">
        <v>64.2</v>
      </c>
      <c r="D50" s="99">
        <v>0</v>
      </c>
      <c r="E50" s="99">
        <v>71.349999999999994</v>
      </c>
      <c r="F50" s="131">
        <f t="shared" si="4"/>
        <v>264.24</v>
      </c>
      <c r="G50" s="255"/>
      <c r="H50" s="255"/>
      <c r="I50" s="247"/>
    </row>
    <row r="51" spans="1:9" ht="19.5" thickBot="1" x14ac:dyDescent="0.35">
      <c r="A51" s="59" t="s">
        <v>29</v>
      </c>
      <c r="B51" s="340">
        <v>347.08</v>
      </c>
      <c r="C51" s="132">
        <v>1007.24</v>
      </c>
      <c r="D51" s="346">
        <v>175.64</v>
      </c>
      <c r="E51" s="347">
        <v>3.92</v>
      </c>
      <c r="F51" s="252">
        <f t="shared" si="4"/>
        <v>1533.88</v>
      </c>
      <c r="G51" s="350">
        <f t="shared" ref="G51" si="8">(F51-F52)/F52</f>
        <v>-4.2725014666050921E-2</v>
      </c>
      <c r="H51" s="353">
        <f>F51/$F$76</f>
        <v>9.1988406395073746E-2</v>
      </c>
      <c r="I51" s="144">
        <f>F51-F52</f>
        <v>-68.460000000000036</v>
      </c>
    </row>
    <row r="52" spans="1:9" ht="19.5" thickBot="1" x14ac:dyDescent="0.35">
      <c r="A52" s="84" t="s">
        <v>16</v>
      </c>
      <c r="B52" s="362">
        <v>314.77</v>
      </c>
      <c r="C52" s="363">
        <v>1052.1300000000001</v>
      </c>
      <c r="D52" s="363">
        <v>231.29</v>
      </c>
      <c r="E52" s="364">
        <v>4.1500000000000004</v>
      </c>
      <c r="F52" s="131">
        <f t="shared" si="4"/>
        <v>1602.3400000000001</v>
      </c>
      <c r="G52" s="255"/>
      <c r="H52" s="255"/>
      <c r="I52" s="247"/>
    </row>
    <row r="53" spans="1:9" ht="19.5" thickBot="1" x14ac:dyDescent="0.35">
      <c r="A53" s="59" t="s">
        <v>22</v>
      </c>
      <c r="B53" s="164">
        <v>31.24</v>
      </c>
      <c r="C53" s="164">
        <v>30.71</v>
      </c>
      <c r="D53" s="164">
        <v>0</v>
      </c>
      <c r="E53" s="163">
        <v>0.12</v>
      </c>
      <c r="F53" s="252">
        <f t="shared" si="4"/>
        <v>62.07</v>
      </c>
      <c r="G53" s="350">
        <f t="shared" ref="G53" si="9">(F53-F54)/F54</f>
        <v>0.40429864253393677</v>
      </c>
      <c r="H53" s="353">
        <f>F53/$F$76</f>
        <v>3.7224035680380649E-3</v>
      </c>
      <c r="I53" s="144">
        <f>F53-F54</f>
        <v>17.870000000000005</v>
      </c>
    </row>
    <row r="54" spans="1:9" ht="19.5" thickBot="1" x14ac:dyDescent="0.35">
      <c r="A54" s="84" t="s">
        <v>16</v>
      </c>
      <c r="B54" s="99">
        <v>24.48</v>
      </c>
      <c r="C54" s="99">
        <v>19.649999999999999</v>
      </c>
      <c r="D54" s="99">
        <v>0</v>
      </c>
      <c r="E54" s="99">
        <v>7.0000000000000007E-2</v>
      </c>
      <c r="F54" s="131">
        <f t="shared" si="4"/>
        <v>44.199999999999996</v>
      </c>
      <c r="G54" s="245"/>
      <c r="H54" s="255"/>
      <c r="I54" s="247"/>
    </row>
    <row r="55" spans="1:9" ht="18.75" x14ac:dyDescent="0.3">
      <c r="A55" s="305" t="s">
        <v>66</v>
      </c>
      <c r="B55" s="365">
        <f>SUM(B5,B7,B9,B11,B13,B15,B17,B19,B21,B23,B25,B27,B29,B31,B33,B35,B37,B39,B41,B43,B45,B47,B49,B51,B53)</f>
        <v>3071.2100000000005</v>
      </c>
      <c r="C55" s="365">
        <f t="shared" ref="C55:F55" si="10">SUM(C5,C7,C9,C11,C13,C15,C17,C19,C21,C23,C25,C27,C29,C31,C33,C35,C37,C39,C41,C43,C45,C47,C49,C51,C53)</f>
        <v>8165.26</v>
      </c>
      <c r="D55" s="365">
        <f t="shared" si="10"/>
        <v>1416.35</v>
      </c>
      <c r="E55" s="365">
        <f t="shared" si="10"/>
        <v>312.20000000000005</v>
      </c>
      <c r="F55" s="365">
        <f t="shared" si="10"/>
        <v>12965.02</v>
      </c>
      <c r="G55" s="316">
        <f>(F55-F56)/F56</f>
        <v>0.15081257983111965</v>
      </c>
      <c r="H55" s="265">
        <f>F55/$F$76</f>
        <v>0.77752596596882351</v>
      </c>
      <c r="I55" s="201">
        <f>F55-F56</f>
        <v>1699.0499999999993</v>
      </c>
    </row>
    <row r="56" spans="1:9" ht="18.75" x14ac:dyDescent="0.3">
      <c r="A56" s="84" t="s">
        <v>26</v>
      </c>
      <c r="B56" s="318">
        <f>SUM(B6,B8,B10,B12,B14,B16,B18,B20,B22,B24,B26,B28,B30,B32,B34,B36,B38,B40,B42,B44,B46,B48,B50,B52,B54)</f>
        <v>2622.96</v>
      </c>
      <c r="C56" s="318">
        <f t="shared" ref="C56:F56" si="11">SUM(C6,C8,C10,C12,C14,C16,C18,C20,C22,C24,C26,C28,C30,C32,C34,C36,C38,C40,C42,C44,C46,C48,C50,C52,C54)</f>
        <v>7374.1099999999988</v>
      </c>
      <c r="D56" s="318">
        <f t="shared" si="11"/>
        <v>969.62</v>
      </c>
      <c r="E56" s="318">
        <f t="shared" si="11"/>
        <v>299.28000000000003</v>
      </c>
      <c r="F56" s="318">
        <f t="shared" si="11"/>
        <v>11265.970000000001</v>
      </c>
      <c r="G56" s="308"/>
      <c r="H56" s="308"/>
      <c r="I56" s="309"/>
    </row>
    <row r="57" spans="1:9" ht="18.75" x14ac:dyDescent="0.3">
      <c r="A57" s="305" t="s">
        <v>27</v>
      </c>
      <c r="B57" s="310">
        <f>(B55-B56)/B56</f>
        <v>0.17089471436849987</v>
      </c>
      <c r="C57" s="310">
        <f t="shared" ref="C57:F57" si="12">(C55-C56)/C56</f>
        <v>0.10728752351131209</v>
      </c>
      <c r="D57" s="310">
        <f t="shared" si="12"/>
        <v>0.4607268826963139</v>
      </c>
      <c r="E57" s="310">
        <f t="shared" si="12"/>
        <v>4.3170275327452601E-2</v>
      </c>
      <c r="F57" s="310">
        <f t="shared" si="12"/>
        <v>0.15081257983111965</v>
      </c>
      <c r="G57" s="308"/>
      <c r="H57" s="308"/>
      <c r="I57" s="309"/>
    </row>
    <row r="58" spans="1:9" ht="18.75" x14ac:dyDescent="0.3">
      <c r="A58" s="29" t="s">
        <v>31</v>
      </c>
      <c r="B58" s="240"/>
      <c r="C58" s="240"/>
      <c r="D58" s="240"/>
      <c r="E58" s="240"/>
      <c r="F58" s="240"/>
      <c r="G58" s="308"/>
      <c r="H58" s="308"/>
      <c r="I58" s="309"/>
    </row>
    <row r="59" spans="1:9" ht="19.5" thickBot="1" x14ac:dyDescent="0.35">
      <c r="A59" s="185" t="s">
        <v>69</v>
      </c>
      <c r="B59" s="241">
        <v>67.87</v>
      </c>
      <c r="C59" s="241">
        <v>98.93</v>
      </c>
      <c r="D59" s="241">
        <v>0</v>
      </c>
      <c r="E59" s="241">
        <v>0</v>
      </c>
      <c r="F59" s="242">
        <f>B59+C59+D59+E59</f>
        <v>166.8</v>
      </c>
      <c r="G59" s="243">
        <f t="shared" ref="G59" si="13">(F59-F60)/F60</f>
        <v>0.90737564322469988</v>
      </c>
      <c r="H59" s="243">
        <f>F59/$F$76</f>
        <v>1.0003172468966478E-2</v>
      </c>
      <c r="I59" s="201">
        <f>F59-F60</f>
        <v>79.350000000000009</v>
      </c>
    </row>
    <row r="60" spans="1:9" ht="19.5" thickBot="1" x14ac:dyDescent="0.35">
      <c r="A60" s="68" t="s">
        <v>16</v>
      </c>
      <c r="B60" s="53">
        <v>42.7</v>
      </c>
      <c r="C60" s="53">
        <v>44.75</v>
      </c>
      <c r="D60" s="53">
        <v>0</v>
      </c>
      <c r="E60" s="53">
        <v>0</v>
      </c>
      <c r="F60" s="104">
        <f t="shared" ref="F60:F72" si="14">B60+C60+D60+E60</f>
        <v>87.45</v>
      </c>
      <c r="G60" s="255"/>
      <c r="H60" s="255"/>
      <c r="I60" s="247"/>
    </row>
    <row r="61" spans="1:9" ht="19.5" thickBot="1" x14ac:dyDescent="0.35">
      <c r="A61" s="185" t="s">
        <v>32</v>
      </c>
      <c r="B61" s="248">
        <v>430.13</v>
      </c>
      <c r="C61" s="248">
        <v>169.72</v>
      </c>
      <c r="D61" s="248">
        <v>0</v>
      </c>
      <c r="E61" s="248">
        <v>15.79</v>
      </c>
      <c r="F61" s="249">
        <f t="shared" si="14"/>
        <v>615.64</v>
      </c>
      <c r="G61" s="250">
        <f t="shared" ref="G61:G73" si="15">(F61-F62)/F62</f>
        <v>0.43559369461803921</v>
      </c>
      <c r="H61" s="250">
        <f>F61/$F$76</f>
        <v>3.6920582127065477E-2</v>
      </c>
      <c r="I61" s="201">
        <f>F61-F62</f>
        <v>186.79999999999995</v>
      </c>
    </row>
    <row r="62" spans="1:9" ht="19.5" thickBot="1" x14ac:dyDescent="0.35">
      <c r="A62" s="68" t="s">
        <v>16</v>
      </c>
      <c r="B62" s="53">
        <v>322.01</v>
      </c>
      <c r="C62" s="53">
        <v>95.92</v>
      </c>
      <c r="D62" s="53">
        <v>0</v>
      </c>
      <c r="E62" s="53">
        <v>10.91</v>
      </c>
      <c r="F62" s="104">
        <f t="shared" si="14"/>
        <v>428.84000000000003</v>
      </c>
      <c r="G62" s="255"/>
      <c r="H62" s="255"/>
      <c r="I62" s="247"/>
    </row>
    <row r="63" spans="1:9" ht="19.5" thickBot="1" x14ac:dyDescent="0.35">
      <c r="A63" s="59" t="s">
        <v>35</v>
      </c>
      <c r="B63" s="248">
        <v>89.62</v>
      </c>
      <c r="C63" s="248">
        <v>75</v>
      </c>
      <c r="D63" s="248">
        <v>0</v>
      </c>
      <c r="E63" s="248">
        <v>0.28000000000000003</v>
      </c>
      <c r="F63" s="249">
        <f t="shared" si="14"/>
        <v>164.9</v>
      </c>
      <c r="G63" s="250">
        <f t="shared" si="15"/>
        <v>4.6319796954314797E-2</v>
      </c>
      <c r="H63" s="250">
        <f>F63/$F$76</f>
        <v>9.8892274588283698E-3</v>
      </c>
      <c r="I63" s="201">
        <f>F63-F64</f>
        <v>7.3000000000000114</v>
      </c>
    </row>
    <row r="64" spans="1:9" ht="19.5" thickBot="1" x14ac:dyDescent="0.35">
      <c r="A64" s="68" t="s">
        <v>16</v>
      </c>
      <c r="B64" s="53">
        <v>79.03</v>
      </c>
      <c r="C64" s="53">
        <v>78.44</v>
      </c>
      <c r="D64" s="53">
        <v>0</v>
      </c>
      <c r="E64" s="53">
        <v>0.13</v>
      </c>
      <c r="F64" s="104">
        <f t="shared" si="14"/>
        <v>157.6</v>
      </c>
      <c r="G64" s="255"/>
      <c r="H64" s="255"/>
      <c r="I64" s="247"/>
    </row>
    <row r="65" spans="1:9" ht="19.5" thickBot="1" x14ac:dyDescent="0.35">
      <c r="A65" s="59" t="s">
        <v>33</v>
      </c>
      <c r="B65" s="248">
        <v>249.73</v>
      </c>
      <c r="C65" s="248">
        <v>77.290000000000006</v>
      </c>
      <c r="D65" s="248">
        <v>0</v>
      </c>
      <c r="E65" s="248">
        <v>0</v>
      </c>
      <c r="F65" s="249">
        <f t="shared" si="14"/>
        <v>327.02</v>
      </c>
      <c r="G65" s="250">
        <f t="shared" si="15"/>
        <v>0.32471846390666775</v>
      </c>
      <c r="H65" s="250">
        <f>F65/$F$76</f>
        <v>1.9611735376507299E-2</v>
      </c>
      <c r="I65" s="201">
        <f>F65-F66</f>
        <v>80.16</v>
      </c>
    </row>
    <row r="66" spans="1:9" ht="19.5" thickBot="1" x14ac:dyDescent="0.35">
      <c r="A66" s="68" t="s">
        <v>16</v>
      </c>
      <c r="B66" s="260">
        <v>206.71</v>
      </c>
      <c r="C66" s="260">
        <v>38.729999999999997</v>
      </c>
      <c r="D66" s="260">
        <v>1.42</v>
      </c>
      <c r="E66" s="260">
        <v>0</v>
      </c>
      <c r="F66" s="287">
        <f>B66+C66+D66+E66</f>
        <v>246.85999999999999</v>
      </c>
      <c r="G66" s="246"/>
      <c r="H66" s="246"/>
      <c r="I66" s="247"/>
    </row>
    <row r="67" spans="1:9" ht="19.5" thickBot="1" x14ac:dyDescent="0.35">
      <c r="A67" s="59" t="s">
        <v>78</v>
      </c>
      <c r="B67" s="366">
        <v>4.62</v>
      </c>
      <c r="C67" s="367">
        <v>0.03</v>
      </c>
      <c r="D67" s="367">
        <v>0</v>
      </c>
      <c r="E67" s="367">
        <v>0</v>
      </c>
      <c r="F67" s="368">
        <f>B67+C67+D67+E67</f>
        <v>4.6500000000000004</v>
      </c>
      <c r="G67" s="250" t="e">
        <f>(F67-F68)/F68</f>
        <v>#DIV/0!</v>
      </c>
      <c r="H67" s="250">
        <f>F67/F76</f>
        <v>2.7886541954852591E-4</v>
      </c>
      <c r="I67" s="201">
        <f>F67-F68</f>
        <v>4.6500000000000004</v>
      </c>
    </row>
    <row r="68" spans="1:9" ht="19.5" thickBot="1" x14ac:dyDescent="0.35">
      <c r="A68" s="68" t="s">
        <v>16</v>
      </c>
      <c r="B68" s="53">
        <v>0</v>
      </c>
      <c r="C68" s="53">
        <v>0</v>
      </c>
      <c r="D68" s="165">
        <v>0</v>
      </c>
      <c r="E68" s="53">
        <v>0</v>
      </c>
      <c r="F68" s="117">
        <f>B68+C68+D68+E68</f>
        <v>0</v>
      </c>
      <c r="G68" s="255"/>
      <c r="H68" s="255"/>
      <c r="I68" s="247"/>
    </row>
    <row r="69" spans="1:9" ht="19.5" thickBot="1" x14ac:dyDescent="0.35">
      <c r="A69" s="107" t="s">
        <v>34</v>
      </c>
      <c r="B69" s="248">
        <v>293.76</v>
      </c>
      <c r="C69" s="248">
        <v>193.72</v>
      </c>
      <c r="D69" s="248">
        <v>221.4</v>
      </c>
      <c r="E69" s="248">
        <v>33.270000000000003</v>
      </c>
      <c r="F69" s="286">
        <f t="shared" si="14"/>
        <v>742.15</v>
      </c>
      <c r="G69" s="302">
        <f t="shared" si="15"/>
        <v>0.76178041543026698</v>
      </c>
      <c r="H69" s="302">
        <f>F69/$F$76</f>
        <v>4.4507520670524409E-2</v>
      </c>
      <c r="I69" s="266">
        <f>F69-F70</f>
        <v>320.89999999999998</v>
      </c>
    </row>
    <row r="70" spans="1:9" ht="19.5" thickBot="1" x14ac:dyDescent="0.35">
      <c r="A70" s="68" t="s">
        <v>36</v>
      </c>
      <c r="B70" s="53">
        <v>217.43</v>
      </c>
      <c r="C70" s="53">
        <v>173.13</v>
      </c>
      <c r="D70" s="53">
        <v>0</v>
      </c>
      <c r="E70" s="53">
        <v>30.69</v>
      </c>
      <c r="F70" s="104">
        <f t="shared" si="14"/>
        <v>421.25</v>
      </c>
      <c r="G70" s="255"/>
      <c r="H70" s="255"/>
      <c r="I70" s="247"/>
    </row>
    <row r="71" spans="1:9" ht="19.5" thickBot="1" x14ac:dyDescent="0.35">
      <c r="A71" s="59" t="s">
        <v>64</v>
      </c>
      <c r="B71" s="248">
        <v>1460.33</v>
      </c>
      <c r="C71" s="248">
        <v>220.32</v>
      </c>
      <c r="D71" s="248">
        <v>2.0099999999999998</v>
      </c>
      <c r="E71" s="248">
        <v>5.87</v>
      </c>
      <c r="F71" s="249">
        <f t="shared" si="14"/>
        <v>1688.5299999999997</v>
      </c>
      <c r="G71" s="250">
        <f t="shared" si="15"/>
        <v>0.35062950935065323</v>
      </c>
      <c r="H71" s="250">
        <f>F71/$F$76</f>
        <v>0.10126293050973599</v>
      </c>
      <c r="I71" s="201">
        <f>F71-F72</f>
        <v>438.34999999999968</v>
      </c>
    </row>
    <row r="72" spans="1:9" ht="19.5" thickBot="1" x14ac:dyDescent="0.35">
      <c r="A72" s="68" t="s">
        <v>36</v>
      </c>
      <c r="B72" s="53">
        <v>1161.42</v>
      </c>
      <c r="C72" s="53">
        <v>82</v>
      </c>
      <c r="D72" s="53">
        <v>0</v>
      </c>
      <c r="E72" s="53">
        <v>6.76</v>
      </c>
      <c r="F72" s="104">
        <f t="shared" si="14"/>
        <v>1250.18</v>
      </c>
      <c r="G72" s="255"/>
      <c r="H72" s="255"/>
      <c r="I72" s="247"/>
    </row>
    <row r="73" spans="1:9" ht="18.75" x14ac:dyDescent="0.3">
      <c r="A73" s="313" t="s">
        <v>37</v>
      </c>
      <c r="B73" s="306">
        <f t="shared" ref="B73:F74" si="16">SUM(B59,B61,B63,B65,B67,B69,B71)</f>
        <v>2596.06</v>
      </c>
      <c r="C73" s="306">
        <f t="shared" si="16"/>
        <v>835.01</v>
      </c>
      <c r="D73" s="306">
        <f t="shared" si="16"/>
        <v>223.41</v>
      </c>
      <c r="E73" s="306">
        <f t="shared" si="16"/>
        <v>55.21</v>
      </c>
      <c r="F73" s="306">
        <f t="shared" si="16"/>
        <v>3709.69</v>
      </c>
      <c r="G73" s="265">
        <f t="shared" si="15"/>
        <v>0.43110817921594935</v>
      </c>
      <c r="H73" s="265">
        <f>F73/$F$76</f>
        <v>0.22247403403117658</v>
      </c>
      <c r="I73" s="201">
        <f>F73-F74</f>
        <v>1117.5099999999998</v>
      </c>
    </row>
    <row r="74" spans="1:9" ht="18.75" x14ac:dyDescent="0.3">
      <c r="A74" s="84" t="s">
        <v>26</v>
      </c>
      <c r="B74" s="318">
        <f t="shared" si="16"/>
        <v>2029.3000000000002</v>
      </c>
      <c r="C74" s="318">
        <f t="shared" si="16"/>
        <v>512.97</v>
      </c>
      <c r="D74" s="318">
        <f t="shared" si="16"/>
        <v>1.42</v>
      </c>
      <c r="E74" s="318">
        <f t="shared" si="16"/>
        <v>48.49</v>
      </c>
      <c r="F74" s="318">
        <f t="shared" si="16"/>
        <v>2592.1800000000003</v>
      </c>
      <c r="G74" s="325"/>
      <c r="H74" s="325"/>
      <c r="I74" s="322"/>
    </row>
    <row r="75" spans="1:9" ht="18.75" x14ac:dyDescent="0.3">
      <c r="A75" s="305" t="s">
        <v>27</v>
      </c>
      <c r="B75" s="310">
        <f t="shared" ref="B75:F75" si="17">(B73-B74)/B74</f>
        <v>0.27928842457990427</v>
      </c>
      <c r="C75" s="310">
        <f t="shared" si="17"/>
        <v>0.62779499775815339</v>
      </c>
      <c r="D75" s="310">
        <f t="shared" si="17"/>
        <v>156.33098591549296</v>
      </c>
      <c r="E75" s="310">
        <f t="shared" si="17"/>
        <v>0.1385852753144978</v>
      </c>
      <c r="F75" s="310">
        <f t="shared" si="17"/>
        <v>0.43110817921594935</v>
      </c>
      <c r="G75" s="308"/>
      <c r="H75" s="308"/>
      <c r="I75" s="309"/>
    </row>
    <row r="76" spans="1:9" ht="18.75" x14ac:dyDescent="0.3">
      <c r="A76" s="320" t="s">
        <v>42</v>
      </c>
      <c r="B76" s="201">
        <f>B73+B55</f>
        <v>5667.27</v>
      </c>
      <c r="C76" s="201">
        <f t="shared" ref="C76:F76" si="18">C73+C55</f>
        <v>9000.27</v>
      </c>
      <c r="D76" s="201">
        <f t="shared" si="18"/>
        <v>1639.76</v>
      </c>
      <c r="E76" s="201">
        <f t="shared" si="18"/>
        <v>367.41</v>
      </c>
      <c r="F76" s="201">
        <f t="shared" si="18"/>
        <v>16674.71</v>
      </c>
      <c r="G76" s="321">
        <f t="shared" ref="G76" si="19">(F76-F77)/F77</f>
        <v>0.20324213549427575</v>
      </c>
      <c r="H76" s="321">
        <f>F76/$F$76</f>
        <v>1</v>
      </c>
      <c r="I76" s="201">
        <f>F76-F77</f>
        <v>2816.5599999999977</v>
      </c>
    </row>
    <row r="77" spans="1:9" ht="18.75" x14ac:dyDescent="0.3">
      <c r="A77" s="84" t="s">
        <v>26</v>
      </c>
      <c r="B77" s="322">
        <f>B56+B74</f>
        <v>4652.26</v>
      </c>
      <c r="C77" s="322">
        <f t="shared" ref="C77:F77" si="20">C56+C74</f>
        <v>7887.079999999999</v>
      </c>
      <c r="D77" s="322">
        <f t="shared" si="20"/>
        <v>971.04</v>
      </c>
      <c r="E77" s="322">
        <f t="shared" si="20"/>
        <v>347.77000000000004</v>
      </c>
      <c r="F77" s="322">
        <f t="shared" si="20"/>
        <v>13858.150000000001</v>
      </c>
      <c r="G77" s="308"/>
      <c r="H77" s="308"/>
      <c r="I77" s="309"/>
    </row>
    <row r="78" spans="1:9" ht="18.75" x14ac:dyDescent="0.3">
      <c r="A78" s="323" t="s">
        <v>27</v>
      </c>
      <c r="B78" s="321">
        <f>(B76-B77)/B77</f>
        <v>0.21817568235653212</v>
      </c>
      <c r="C78" s="321">
        <f t="shared" ref="C78:E78" si="21">(C76-C77)/C77</f>
        <v>0.14114095457380951</v>
      </c>
      <c r="D78" s="321">
        <f t="shared" si="21"/>
        <v>0.68866370077442751</v>
      </c>
      <c r="E78" s="321">
        <f t="shared" si="21"/>
        <v>5.6474106449664961E-2</v>
      </c>
      <c r="F78" s="321">
        <f>(F76-F77)/F77</f>
        <v>0.20324213549427575</v>
      </c>
      <c r="G78" s="308"/>
      <c r="H78" s="308"/>
      <c r="I78" s="309"/>
    </row>
    <row r="79" spans="1:9" ht="18.75" x14ac:dyDescent="0.3">
      <c r="A79" s="29" t="s">
        <v>43</v>
      </c>
      <c r="B79" s="321">
        <f>B76/$F$76</f>
        <v>0.33987217768704825</v>
      </c>
      <c r="C79" s="321">
        <f t="shared" ref="C79:F79" si="22">C76/$F$76</f>
        <v>0.53975571389247556</v>
      </c>
      <c r="D79" s="321">
        <f t="shared" si="22"/>
        <v>9.8338142012664692E-2</v>
      </c>
      <c r="E79" s="321">
        <f t="shared" si="22"/>
        <v>2.2033966407811592E-2</v>
      </c>
      <c r="F79" s="321">
        <f t="shared" si="22"/>
        <v>1</v>
      </c>
      <c r="G79" s="308"/>
      <c r="H79" s="308"/>
      <c r="I79" s="309"/>
    </row>
    <row r="80" spans="1:9" ht="18.75" x14ac:dyDescent="0.3">
      <c r="A80" s="84" t="s">
        <v>44</v>
      </c>
      <c r="B80" s="325">
        <f>B77/$F$77</f>
        <v>0.33570570386379134</v>
      </c>
      <c r="C80" s="325">
        <f>C77/$F$77</f>
        <v>0.5691293570931184</v>
      </c>
      <c r="D80" s="325">
        <f>D77/$F$77</f>
        <v>7.006995883288894E-2</v>
      </c>
      <c r="E80" s="325">
        <f>E77/$F$77</f>
        <v>2.5094980210201217E-2</v>
      </c>
      <c r="F80" s="325">
        <f>F77/$F$77</f>
        <v>1</v>
      </c>
      <c r="G80" s="308"/>
      <c r="H80" s="308"/>
      <c r="I80" s="309"/>
    </row>
    <row r="81" spans="1:9" ht="18.75" x14ac:dyDescent="0.3">
      <c r="A81" s="232"/>
      <c r="B81" s="232"/>
      <c r="C81" s="232"/>
      <c r="D81" s="232"/>
      <c r="E81" s="232"/>
      <c r="F81" s="232"/>
      <c r="G81" s="232"/>
      <c r="H81" s="232"/>
      <c r="I81" s="232"/>
    </row>
    <row r="82" spans="1:9" ht="21" x14ac:dyDescent="0.35">
      <c r="A82" s="326" t="s">
        <v>45</v>
      </c>
      <c r="B82" s="232"/>
      <c r="C82" s="232"/>
      <c r="D82" s="232"/>
      <c r="E82" s="232"/>
      <c r="F82" s="232"/>
      <c r="G82" s="232"/>
      <c r="H82" s="232"/>
      <c r="I82" s="232"/>
    </row>
    <row r="83" spans="1:9" s="20" customFormat="1" ht="18.75" x14ac:dyDescent="0.3">
      <c r="A83" s="15" t="s">
        <v>67</v>
      </c>
      <c r="B83" s="15"/>
      <c r="C83" s="15"/>
      <c r="D83" s="15"/>
      <c r="E83" s="15"/>
      <c r="F83" s="15"/>
      <c r="G83" s="15"/>
      <c r="H83" s="15"/>
      <c r="I83" s="15"/>
    </row>
    <row r="84" spans="1:9" s="20" customFormat="1" ht="18.75" x14ac:dyDescent="0.3">
      <c r="A84" s="15" t="s">
        <v>68</v>
      </c>
      <c r="B84" s="15"/>
      <c r="C84" s="15"/>
      <c r="D84" s="15"/>
      <c r="E84" s="15"/>
      <c r="F84" s="15"/>
      <c r="G84" s="15"/>
      <c r="H84" s="15"/>
      <c r="I84" s="15"/>
    </row>
    <row r="85" spans="1:9" ht="18.75" x14ac:dyDescent="0.3">
      <c r="A85" s="15" t="s">
        <v>75</v>
      </c>
      <c r="B85" s="232"/>
      <c r="C85" s="232"/>
      <c r="D85" s="232"/>
      <c r="E85" s="232"/>
      <c r="F85" s="232"/>
      <c r="G85" s="232"/>
      <c r="H85" s="232"/>
      <c r="I85" s="232"/>
    </row>
    <row r="86" spans="1:9" ht="18.75" x14ac:dyDescent="0.3">
      <c r="A86" s="15" t="s">
        <v>73</v>
      </c>
      <c r="B86" s="232"/>
      <c r="C86" s="232"/>
      <c r="D86" s="232"/>
      <c r="E86" s="232"/>
      <c r="F86" s="232"/>
      <c r="G86" s="232"/>
      <c r="H86" s="232"/>
      <c r="I86" s="232"/>
    </row>
    <row r="87" spans="1:9" ht="18.75" x14ac:dyDescent="0.3">
      <c r="A87" s="15" t="s">
        <v>79</v>
      </c>
      <c r="B87" s="232"/>
      <c r="C87" s="232"/>
      <c r="D87" s="232"/>
      <c r="E87" s="232"/>
      <c r="F87" s="232"/>
      <c r="G87" s="232"/>
      <c r="H87" s="232"/>
      <c r="I87" s="232"/>
    </row>
  </sheetData>
  <mergeCells count="1">
    <mergeCell ref="A1:I2"/>
  </mergeCells>
  <pageMargins left="0.7" right="0.7" top="0.75" bottom="0.75" header="0.3" footer="0.3"/>
  <pageSetup paperSize="9" scale="62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topLeftCell="A31" workbookViewId="0">
      <selection activeCell="E33" sqref="E33:E34"/>
    </sheetView>
  </sheetViews>
  <sheetFormatPr defaultRowHeight="15" x14ac:dyDescent="0.25"/>
  <cols>
    <col min="1" max="1" width="30.28515625" style="19" customWidth="1"/>
    <col min="2" max="2" width="12.5703125" style="19" customWidth="1"/>
    <col min="3" max="3" width="14.140625" style="19" customWidth="1"/>
    <col min="4" max="4" width="17.140625" style="19" customWidth="1"/>
    <col min="5" max="5" width="11.28515625" style="19" bestFit="1" customWidth="1"/>
    <col min="6" max="6" width="11" style="19" customWidth="1"/>
    <col min="7" max="7" width="11.140625" style="19" bestFit="1" customWidth="1"/>
    <col min="8" max="8" width="12.85546875" style="19" customWidth="1"/>
    <col min="9" max="16384" width="9.140625" style="19"/>
  </cols>
  <sheetData>
    <row r="1" spans="1:8" x14ac:dyDescent="0.25">
      <c r="A1" s="375" t="s">
        <v>81</v>
      </c>
      <c r="B1" s="375"/>
      <c r="C1" s="375"/>
      <c r="D1" s="375"/>
      <c r="E1" s="375"/>
      <c r="F1" s="375"/>
      <c r="G1" s="375"/>
      <c r="H1" s="375"/>
    </row>
    <row r="2" spans="1:8" ht="18" customHeight="1" x14ac:dyDescent="0.25">
      <c r="A2" s="376"/>
      <c r="B2" s="376"/>
      <c r="C2" s="376"/>
      <c r="D2" s="376"/>
      <c r="E2" s="376"/>
      <c r="F2" s="376"/>
      <c r="G2" s="376"/>
      <c r="H2" s="376"/>
    </row>
    <row r="3" spans="1:8" ht="19.5" thickBot="1" x14ac:dyDescent="0.35">
      <c r="A3" s="377"/>
      <c r="B3" s="377"/>
      <c r="C3" s="377"/>
      <c r="D3" s="377"/>
      <c r="E3" s="377"/>
      <c r="F3" s="377"/>
      <c r="G3" s="377"/>
      <c r="H3" s="377"/>
    </row>
    <row r="4" spans="1:8" ht="57" thickBot="1" x14ac:dyDescent="0.3">
      <c r="A4" s="24" t="s">
        <v>0</v>
      </c>
      <c r="B4" s="233" t="s">
        <v>47</v>
      </c>
      <c r="C4" s="233" t="s">
        <v>46</v>
      </c>
      <c r="D4" s="233" t="s">
        <v>53</v>
      </c>
      <c r="E4" s="233" t="s">
        <v>12</v>
      </c>
      <c r="F4" s="234" t="s">
        <v>13</v>
      </c>
      <c r="G4" s="235" t="s">
        <v>14</v>
      </c>
      <c r="H4" s="236" t="s">
        <v>15</v>
      </c>
    </row>
    <row r="5" spans="1:8" ht="18.75" x14ac:dyDescent="0.3">
      <c r="A5" s="237"/>
      <c r="B5" s="238"/>
      <c r="C5" s="238"/>
      <c r="D5" s="238"/>
      <c r="E5" s="238"/>
      <c r="F5" s="238"/>
      <c r="G5" s="238"/>
      <c r="H5" s="239"/>
    </row>
    <row r="6" spans="1:8" ht="18.75" x14ac:dyDescent="0.3">
      <c r="A6" s="29" t="s">
        <v>63</v>
      </c>
      <c r="B6" s="240"/>
      <c r="C6" s="240"/>
      <c r="D6" s="240"/>
      <c r="E6" s="240"/>
      <c r="F6" s="240"/>
      <c r="G6" s="240"/>
      <c r="H6" s="240"/>
    </row>
    <row r="7" spans="1:8" ht="19.5" thickBot="1" x14ac:dyDescent="0.35">
      <c r="A7" s="59" t="s">
        <v>19</v>
      </c>
      <c r="B7" s="241">
        <v>206.55</v>
      </c>
      <c r="C7" s="241">
        <v>2.83</v>
      </c>
      <c r="D7" s="241">
        <v>228.42</v>
      </c>
      <c r="E7" s="242">
        <f>B7+C7+D7</f>
        <v>437.8</v>
      </c>
      <c r="F7" s="243">
        <f>(E7-E8)/E8</f>
        <v>1.4937343358395991</v>
      </c>
      <c r="G7" s="244">
        <f>E7/$E$66</f>
        <v>7.7154075525698071E-2</v>
      </c>
      <c r="H7" s="201">
        <f>E7-E8</f>
        <v>262.24</v>
      </c>
    </row>
    <row r="8" spans="1:8" ht="19.5" thickBot="1" x14ac:dyDescent="0.35">
      <c r="A8" s="84" t="s">
        <v>16</v>
      </c>
      <c r="B8" s="53">
        <v>19.12</v>
      </c>
      <c r="C8" s="53">
        <v>4.24</v>
      </c>
      <c r="D8" s="53">
        <v>152.19999999999999</v>
      </c>
      <c r="E8" s="104">
        <f t="shared" ref="E8:E53" si="0">B8+C8+D8</f>
        <v>175.56</v>
      </c>
      <c r="F8" s="245"/>
      <c r="G8" s="246"/>
      <c r="H8" s="247"/>
    </row>
    <row r="9" spans="1:8" ht="19.5" thickBot="1" x14ac:dyDescent="0.35">
      <c r="A9" s="59" t="s">
        <v>23</v>
      </c>
      <c r="B9" s="248">
        <v>98.33</v>
      </c>
      <c r="C9" s="248">
        <v>1.2</v>
      </c>
      <c r="D9" s="248">
        <v>8.19</v>
      </c>
      <c r="E9" s="249">
        <f t="shared" si="0"/>
        <v>107.72</v>
      </c>
      <c r="F9" s="250">
        <f t="shared" ref="F9:F39" si="1">(E9-E10)/E10</f>
        <v>0.33316831683168296</v>
      </c>
      <c r="G9" s="250">
        <f>E9/$E$66</f>
        <v>1.8983638683481491E-2</v>
      </c>
      <c r="H9" s="144">
        <f>E9-E10</f>
        <v>26.919999999999987</v>
      </c>
    </row>
    <row r="10" spans="1:8" ht="19.5" thickBot="1" x14ac:dyDescent="0.35">
      <c r="A10" s="84" t="s">
        <v>16</v>
      </c>
      <c r="B10" s="53">
        <v>75.39</v>
      </c>
      <c r="C10" s="53">
        <v>1.01</v>
      </c>
      <c r="D10" s="53">
        <v>4.4000000000000004</v>
      </c>
      <c r="E10" s="251">
        <f t="shared" si="0"/>
        <v>80.800000000000011</v>
      </c>
      <c r="F10" s="245"/>
      <c r="G10" s="245"/>
      <c r="H10" s="247"/>
    </row>
    <row r="11" spans="1:8" ht="19.5" thickBot="1" x14ac:dyDescent="0.35">
      <c r="A11" s="59" t="s">
        <v>20</v>
      </c>
      <c r="B11" s="248">
        <v>4.87</v>
      </c>
      <c r="C11" s="248">
        <v>0</v>
      </c>
      <c r="D11" s="248">
        <v>10.69</v>
      </c>
      <c r="E11" s="252">
        <f t="shared" si="0"/>
        <v>15.559999999999999</v>
      </c>
      <c r="F11" s="253">
        <f>(E11-E12)/E12</f>
        <v>-0.88035371011149555</v>
      </c>
      <c r="G11" s="250">
        <f>E11/$E$66</f>
        <v>2.7421594682043443E-3</v>
      </c>
      <c r="H11" s="254">
        <f>E11-E12</f>
        <v>-114.49000000000001</v>
      </c>
    </row>
    <row r="12" spans="1:8" ht="16.5" customHeight="1" thickBot="1" x14ac:dyDescent="0.35">
      <c r="A12" s="84" t="s">
        <v>16</v>
      </c>
      <c r="B12" s="53">
        <v>116.37</v>
      </c>
      <c r="C12" s="53">
        <v>0</v>
      </c>
      <c r="D12" s="53">
        <v>13.68</v>
      </c>
      <c r="E12" s="104">
        <f t="shared" si="0"/>
        <v>130.05000000000001</v>
      </c>
      <c r="F12" s="255"/>
      <c r="G12" s="255"/>
      <c r="H12" s="256"/>
    </row>
    <row r="13" spans="1:8" ht="19.5" thickBot="1" x14ac:dyDescent="0.35">
      <c r="A13" s="40" t="s">
        <v>70</v>
      </c>
      <c r="B13" s="248">
        <v>0</v>
      </c>
      <c r="C13" s="248">
        <v>0</v>
      </c>
      <c r="D13" s="248">
        <v>0.51</v>
      </c>
      <c r="E13" s="248">
        <f t="shared" si="0"/>
        <v>0.51</v>
      </c>
      <c r="F13" s="257" t="e">
        <f>(E13-E14)/E14</f>
        <v>#DIV/0!</v>
      </c>
      <c r="G13" s="257">
        <f>E13/E66</f>
        <v>8.9877977428291496E-5</v>
      </c>
      <c r="H13" s="258">
        <f>E13-E14</f>
        <v>0.51</v>
      </c>
    </row>
    <row r="14" spans="1:8" ht="18.75" x14ac:dyDescent="0.3">
      <c r="A14" s="259" t="s">
        <v>16</v>
      </c>
      <c r="B14" s="260">
        <v>0</v>
      </c>
      <c r="C14" s="260">
        <v>0</v>
      </c>
      <c r="D14" s="260">
        <v>0</v>
      </c>
      <c r="E14" s="260">
        <f t="shared" si="0"/>
        <v>0</v>
      </c>
      <c r="F14" s="246"/>
      <c r="G14" s="246"/>
      <c r="H14" s="261"/>
    </row>
    <row r="15" spans="1:8" ht="19.5" thickBot="1" x14ac:dyDescent="0.35">
      <c r="A15" s="59" t="s">
        <v>76</v>
      </c>
      <c r="B15" s="262">
        <v>0</v>
      </c>
      <c r="C15" s="262">
        <v>0</v>
      </c>
      <c r="D15" s="262">
        <v>0.05</v>
      </c>
      <c r="E15" s="262">
        <f>B15+C15+D15</f>
        <v>0.05</v>
      </c>
      <c r="F15" s="244" t="e">
        <f>(E15-E16)/E16</f>
        <v>#DIV/0!</v>
      </c>
      <c r="G15" s="244">
        <f>E15/E66</f>
        <v>8.8115664145383826E-6</v>
      </c>
      <c r="H15" s="263">
        <f>E15-E16</f>
        <v>0.05</v>
      </c>
    </row>
    <row r="16" spans="1:8" ht="19.5" thickBot="1" x14ac:dyDescent="0.35">
      <c r="A16" s="95" t="s">
        <v>16</v>
      </c>
      <c r="B16" s="104">
        <v>0</v>
      </c>
      <c r="C16" s="98">
        <v>0</v>
      </c>
      <c r="D16" s="98">
        <v>0</v>
      </c>
      <c r="E16" s="98">
        <f>B16+C16+D16</f>
        <v>0</v>
      </c>
      <c r="F16" s="255"/>
      <c r="G16" s="255"/>
      <c r="H16" s="256"/>
    </row>
    <row r="17" spans="1:8" ht="19.5" thickBot="1" x14ac:dyDescent="0.35">
      <c r="A17" s="107" t="s">
        <v>21</v>
      </c>
      <c r="B17" s="248">
        <v>20.010000000000002</v>
      </c>
      <c r="C17" s="248">
        <v>0</v>
      </c>
      <c r="D17" s="248">
        <v>53.48</v>
      </c>
      <c r="E17" s="264">
        <f t="shared" si="0"/>
        <v>73.489999999999995</v>
      </c>
      <c r="F17" s="265">
        <f t="shared" si="1"/>
        <v>2.4965132496513137E-2</v>
      </c>
      <c r="G17" s="265">
        <f>E17/$E$66</f>
        <v>1.2951240316088512E-2</v>
      </c>
      <c r="H17" s="266">
        <f>E17-E18</f>
        <v>1.789999999999992</v>
      </c>
    </row>
    <row r="18" spans="1:8" ht="19.5" thickBot="1" x14ac:dyDescent="0.35">
      <c r="A18" s="84" t="s">
        <v>16</v>
      </c>
      <c r="B18" s="260">
        <v>25</v>
      </c>
      <c r="C18" s="260">
        <v>0</v>
      </c>
      <c r="D18" s="260">
        <v>46.7</v>
      </c>
      <c r="E18" s="267">
        <f t="shared" si="0"/>
        <v>71.7</v>
      </c>
      <c r="F18" s="268"/>
      <c r="G18" s="268"/>
      <c r="H18" s="269"/>
    </row>
    <row r="19" spans="1:8" ht="19.5" thickBot="1" x14ac:dyDescent="0.35">
      <c r="A19" s="59" t="s">
        <v>71</v>
      </c>
      <c r="B19" s="270">
        <v>0</v>
      </c>
      <c r="C19" s="270">
        <v>0</v>
      </c>
      <c r="D19" s="270">
        <v>2.85</v>
      </c>
      <c r="E19" s="271">
        <f t="shared" si="0"/>
        <v>2.85</v>
      </c>
      <c r="F19" s="272">
        <f t="shared" ref="F19" si="2">(E19-E20)/E20</f>
        <v>3.0714285714285721</v>
      </c>
      <c r="G19" s="272">
        <f>E19/$E$66</f>
        <v>5.0225928562868782E-4</v>
      </c>
      <c r="H19" s="273">
        <f>E19-E20</f>
        <v>2.1500000000000004</v>
      </c>
    </row>
    <row r="20" spans="1:8" ht="19.5" thickBot="1" x14ac:dyDescent="0.35">
      <c r="A20" s="84" t="s">
        <v>16</v>
      </c>
      <c r="B20" s="274">
        <v>0</v>
      </c>
      <c r="C20" s="53">
        <v>0</v>
      </c>
      <c r="D20" s="53">
        <v>0.7</v>
      </c>
      <c r="E20" s="275">
        <f t="shared" si="0"/>
        <v>0.7</v>
      </c>
      <c r="F20" s="276"/>
      <c r="G20" s="276"/>
      <c r="H20" s="277"/>
    </row>
    <row r="21" spans="1:8" ht="19.5" thickBot="1" x14ac:dyDescent="0.35">
      <c r="A21" s="59" t="s">
        <v>56</v>
      </c>
      <c r="B21" s="249">
        <v>15.95</v>
      </c>
      <c r="C21" s="249">
        <v>17.36</v>
      </c>
      <c r="D21" s="248">
        <v>49.15</v>
      </c>
      <c r="E21" s="249">
        <f t="shared" si="0"/>
        <v>82.460000000000008</v>
      </c>
      <c r="F21" s="250">
        <f t="shared" si="1"/>
        <v>-0.70652715495764817</v>
      </c>
      <c r="G21" s="250">
        <f>E21/$E$66</f>
        <v>1.45320353308567E-2</v>
      </c>
      <c r="H21" s="278">
        <f>E21-E22</f>
        <v>-198.52</v>
      </c>
    </row>
    <row r="22" spans="1:8" ht="19.5" thickBot="1" x14ac:dyDescent="0.35">
      <c r="A22" s="84" t="s">
        <v>16</v>
      </c>
      <c r="B22" s="53">
        <v>221.56</v>
      </c>
      <c r="C22" s="53">
        <v>13.64</v>
      </c>
      <c r="D22" s="279">
        <v>45.78</v>
      </c>
      <c r="E22" s="104">
        <f t="shared" si="0"/>
        <v>280.98</v>
      </c>
      <c r="F22" s="255"/>
      <c r="G22" s="255"/>
      <c r="H22" s="280"/>
    </row>
    <row r="23" spans="1:8" ht="19.5" thickBot="1" x14ac:dyDescent="0.35">
      <c r="A23" s="59" t="s">
        <v>57</v>
      </c>
      <c r="B23" s="248">
        <v>55.55</v>
      </c>
      <c r="C23" s="248">
        <v>17.22</v>
      </c>
      <c r="D23" s="248">
        <v>114.07</v>
      </c>
      <c r="E23" s="249">
        <f t="shared" si="0"/>
        <v>186.83999999999997</v>
      </c>
      <c r="F23" s="250">
        <f t="shared" si="1"/>
        <v>-0.85116382812624469</v>
      </c>
      <c r="G23" s="250">
        <f>E23/$E$66</f>
        <v>3.2927061377847018E-2</v>
      </c>
      <c r="H23" s="278">
        <f>E23-E24</f>
        <v>-1068.5</v>
      </c>
    </row>
    <row r="24" spans="1:8" ht="19.5" thickBot="1" x14ac:dyDescent="0.35">
      <c r="A24" s="84" t="s">
        <v>16</v>
      </c>
      <c r="B24" s="53">
        <v>1106.07</v>
      </c>
      <c r="C24" s="53">
        <v>16.87</v>
      </c>
      <c r="D24" s="53">
        <v>132.4</v>
      </c>
      <c r="E24" s="104">
        <f t="shared" si="0"/>
        <v>1255.3399999999999</v>
      </c>
      <c r="F24" s="255"/>
      <c r="G24" s="255"/>
      <c r="H24" s="280"/>
    </row>
    <row r="25" spans="1:8" ht="19.5" thickBot="1" x14ac:dyDescent="0.35">
      <c r="A25" s="59" t="s">
        <v>58</v>
      </c>
      <c r="B25" s="248">
        <v>375.69</v>
      </c>
      <c r="C25" s="248">
        <v>39.549999999999997</v>
      </c>
      <c r="D25" s="248">
        <v>54.37</v>
      </c>
      <c r="E25" s="249">
        <f t="shared" si="0"/>
        <v>469.61</v>
      </c>
      <c r="F25" s="250">
        <f t="shared" si="1"/>
        <v>-6.4931703237624969E-2</v>
      </c>
      <c r="G25" s="250">
        <f>E25/$E$66</f>
        <v>8.2759994078627386E-2</v>
      </c>
      <c r="H25" s="278">
        <f>E25-E26</f>
        <v>-32.610000000000014</v>
      </c>
    </row>
    <row r="26" spans="1:8" ht="19.5" thickBot="1" x14ac:dyDescent="0.35">
      <c r="A26" s="84" t="s">
        <v>16</v>
      </c>
      <c r="B26" s="53">
        <v>412.47</v>
      </c>
      <c r="C26" s="53">
        <v>42.41</v>
      </c>
      <c r="D26" s="53">
        <v>47.34</v>
      </c>
      <c r="E26" s="104">
        <f t="shared" si="0"/>
        <v>502.22</v>
      </c>
      <c r="F26" s="255"/>
      <c r="G26" s="255"/>
      <c r="H26" s="280"/>
    </row>
    <row r="27" spans="1:8" ht="19.5" thickBot="1" x14ac:dyDescent="0.35">
      <c r="A27" s="59" t="s">
        <v>55</v>
      </c>
      <c r="B27" s="248">
        <v>0</v>
      </c>
      <c r="C27" s="248">
        <v>0</v>
      </c>
      <c r="D27" s="248">
        <v>3.28</v>
      </c>
      <c r="E27" s="249">
        <f t="shared" si="0"/>
        <v>3.28</v>
      </c>
      <c r="F27" s="250">
        <f t="shared" si="1"/>
        <v>0.30158730158730152</v>
      </c>
      <c r="G27" s="250">
        <f>E27/$E$66</f>
        <v>5.7803875679371777E-4</v>
      </c>
      <c r="H27" s="278">
        <f>E27-E28</f>
        <v>0.75999999999999979</v>
      </c>
    </row>
    <row r="28" spans="1:8" ht="19.5" thickBot="1" x14ac:dyDescent="0.35">
      <c r="A28" s="84" t="s">
        <v>16</v>
      </c>
      <c r="B28" s="53">
        <v>0</v>
      </c>
      <c r="C28" s="53">
        <v>0</v>
      </c>
      <c r="D28" s="53">
        <v>2.52</v>
      </c>
      <c r="E28" s="104">
        <f t="shared" si="0"/>
        <v>2.52</v>
      </c>
      <c r="F28" s="255"/>
      <c r="G28" s="255"/>
      <c r="H28" s="280"/>
    </row>
    <row r="29" spans="1:8" ht="19.5" thickBot="1" x14ac:dyDescent="0.35">
      <c r="A29" s="59" t="s">
        <v>77</v>
      </c>
      <c r="B29" s="248">
        <v>0</v>
      </c>
      <c r="C29" s="248">
        <v>0</v>
      </c>
      <c r="D29" s="281">
        <v>22.27</v>
      </c>
      <c r="E29" s="282">
        <f t="shared" si="0"/>
        <v>22.27</v>
      </c>
      <c r="F29" s="250">
        <f t="shared" si="1"/>
        <v>0.69353612167300371</v>
      </c>
      <c r="G29" s="250">
        <f>E29/$E$66</f>
        <v>3.924671681035395E-3</v>
      </c>
      <c r="H29" s="283">
        <f>E29-E30</f>
        <v>9.1199999999999992</v>
      </c>
    </row>
    <row r="30" spans="1:8" ht="19.5" thickBot="1" x14ac:dyDescent="0.35">
      <c r="A30" s="84" t="s">
        <v>16</v>
      </c>
      <c r="B30" s="53">
        <v>0</v>
      </c>
      <c r="C30" s="53">
        <v>0</v>
      </c>
      <c r="D30" s="53">
        <v>13.15</v>
      </c>
      <c r="E30" s="251">
        <f t="shared" si="0"/>
        <v>13.15</v>
      </c>
      <c r="F30" s="245"/>
      <c r="G30" s="255"/>
      <c r="H30" s="284"/>
    </row>
    <row r="31" spans="1:8" ht="19.5" thickBot="1" x14ac:dyDescent="0.35">
      <c r="A31" s="59" t="s">
        <v>25</v>
      </c>
      <c r="B31" s="248">
        <v>0</v>
      </c>
      <c r="C31" s="248">
        <v>0</v>
      </c>
      <c r="D31" s="248">
        <v>0.87</v>
      </c>
      <c r="E31" s="249">
        <f t="shared" si="0"/>
        <v>0.87</v>
      </c>
      <c r="F31" s="250">
        <f t="shared" si="1"/>
        <v>0.17567567567567569</v>
      </c>
      <c r="G31" s="250">
        <f>E31/$E$66</f>
        <v>1.5332125561296785E-4</v>
      </c>
      <c r="H31" s="278">
        <f>E31-E32</f>
        <v>0.13</v>
      </c>
    </row>
    <row r="32" spans="1:8" ht="19.5" thickBot="1" x14ac:dyDescent="0.35">
      <c r="A32" s="84" t="s">
        <v>16</v>
      </c>
      <c r="B32" s="53">
        <v>0</v>
      </c>
      <c r="C32" s="53">
        <v>0</v>
      </c>
      <c r="D32" s="53">
        <v>0.74</v>
      </c>
      <c r="E32" s="251">
        <f t="shared" si="0"/>
        <v>0.74</v>
      </c>
      <c r="F32" s="255"/>
      <c r="G32" s="245"/>
      <c r="H32" s="280"/>
    </row>
    <row r="33" spans="1:8" ht="19.5" thickBot="1" x14ac:dyDescent="0.35">
      <c r="A33" s="59" t="s">
        <v>59</v>
      </c>
      <c r="B33" s="60">
        <v>24.34</v>
      </c>
      <c r="C33" s="285">
        <v>0</v>
      </c>
      <c r="D33" s="60">
        <v>115.68</v>
      </c>
      <c r="E33" s="249">
        <f t="shared" si="0"/>
        <v>140.02000000000001</v>
      </c>
      <c r="F33" s="257">
        <f t="shared" si="1"/>
        <v>-3.4877309070857281E-2</v>
      </c>
      <c r="G33" s="253">
        <f>E33/$E$66</f>
        <v>2.4675910587273284E-2</v>
      </c>
      <c r="H33" s="258">
        <f>E33-E34</f>
        <v>-5.0599999999999739</v>
      </c>
    </row>
    <row r="34" spans="1:8" ht="19.5" thickBot="1" x14ac:dyDescent="0.35">
      <c r="A34" s="84" t="s">
        <v>16</v>
      </c>
      <c r="B34" s="96">
        <v>-34.67</v>
      </c>
      <c r="C34" s="72">
        <v>0</v>
      </c>
      <c r="D34" s="69">
        <v>179.75</v>
      </c>
      <c r="E34" s="117">
        <f t="shared" si="0"/>
        <v>145.07999999999998</v>
      </c>
      <c r="F34" s="255"/>
      <c r="G34" s="246"/>
      <c r="H34" s="280"/>
    </row>
    <row r="35" spans="1:8" ht="19.5" thickBot="1" x14ac:dyDescent="0.35">
      <c r="A35" s="59" t="s">
        <v>28</v>
      </c>
      <c r="B35" s="286">
        <v>0</v>
      </c>
      <c r="C35" s="249">
        <v>16.350000000000001</v>
      </c>
      <c r="D35" s="249">
        <v>515.04999999999995</v>
      </c>
      <c r="E35" s="248">
        <f t="shared" si="0"/>
        <v>531.4</v>
      </c>
      <c r="F35" s="253">
        <f t="shared" si="1"/>
        <v>0.34473770782194996</v>
      </c>
      <c r="G35" s="250">
        <f>E35/$E$66</f>
        <v>9.364932785371391E-2</v>
      </c>
      <c r="H35" s="258">
        <f>E35-E36</f>
        <v>136.22999999999996</v>
      </c>
    </row>
    <row r="36" spans="1:8" ht="19.5" thickBot="1" x14ac:dyDescent="0.35">
      <c r="A36" s="84" t="s">
        <v>16</v>
      </c>
      <c r="B36" s="53">
        <v>0</v>
      </c>
      <c r="C36" s="53">
        <v>12.35</v>
      </c>
      <c r="D36" s="53">
        <v>382.82</v>
      </c>
      <c r="E36" s="287">
        <f t="shared" si="0"/>
        <v>395.17</v>
      </c>
      <c r="F36" s="255"/>
      <c r="G36" s="276"/>
      <c r="H36" s="288"/>
    </row>
    <row r="37" spans="1:8" ht="19.5" thickBot="1" x14ac:dyDescent="0.35">
      <c r="A37" s="59" t="s">
        <v>30</v>
      </c>
      <c r="B37" s="248">
        <v>610.12</v>
      </c>
      <c r="C37" s="248">
        <v>0</v>
      </c>
      <c r="D37" s="248">
        <v>158.83000000000001</v>
      </c>
      <c r="E37" s="252">
        <f t="shared" si="0"/>
        <v>768.95</v>
      </c>
      <c r="F37" s="257">
        <f t="shared" si="1"/>
        <v>0.2970397233701611</v>
      </c>
      <c r="G37" s="257">
        <f>E37/$E$66</f>
        <v>0.13551307988918579</v>
      </c>
      <c r="H37" s="289">
        <f>E37-E38</f>
        <v>176.10000000000002</v>
      </c>
    </row>
    <row r="38" spans="1:8" ht="19.5" thickBot="1" x14ac:dyDescent="0.35">
      <c r="A38" s="84" t="s">
        <v>16</v>
      </c>
      <c r="B38" s="53">
        <v>404.68</v>
      </c>
      <c r="C38" s="53">
        <v>0</v>
      </c>
      <c r="D38" s="53">
        <v>188.17</v>
      </c>
      <c r="E38" s="104">
        <f t="shared" si="0"/>
        <v>592.85</v>
      </c>
      <c r="F38" s="255"/>
      <c r="G38" s="255"/>
      <c r="H38" s="256"/>
    </row>
    <row r="39" spans="1:8" ht="19.5" thickBot="1" x14ac:dyDescent="0.35">
      <c r="A39" s="59" t="s">
        <v>60</v>
      </c>
      <c r="B39" s="248">
        <v>0</v>
      </c>
      <c r="C39" s="248">
        <v>0.89</v>
      </c>
      <c r="D39" s="248">
        <v>0.88</v>
      </c>
      <c r="E39" s="249">
        <f t="shared" si="0"/>
        <v>1.77</v>
      </c>
      <c r="F39" s="257">
        <f t="shared" si="1"/>
        <v>0.58035714285714268</v>
      </c>
      <c r="G39" s="257">
        <f>E39/$E$66</f>
        <v>3.1192945107465871E-4</v>
      </c>
      <c r="H39" s="258">
        <f>E39-E40</f>
        <v>0.64999999999999991</v>
      </c>
    </row>
    <row r="40" spans="1:8" ht="19.5" thickBot="1" x14ac:dyDescent="0.35">
      <c r="A40" s="84" t="s">
        <v>16</v>
      </c>
      <c r="B40" s="290">
        <v>0</v>
      </c>
      <c r="C40" s="290">
        <v>0.56000000000000005</v>
      </c>
      <c r="D40" s="290">
        <v>0.56000000000000005</v>
      </c>
      <c r="E40" s="291">
        <f t="shared" si="0"/>
        <v>1.1200000000000001</v>
      </c>
      <c r="F40" s="255"/>
      <c r="G40" s="255"/>
      <c r="H40" s="256"/>
    </row>
    <row r="41" spans="1:8" s="20" customFormat="1" ht="19.5" thickBot="1" x14ac:dyDescent="0.35">
      <c r="A41" s="59" t="s">
        <v>18</v>
      </c>
      <c r="B41" s="249">
        <v>253.55</v>
      </c>
      <c r="C41" s="292">
        <v>0</v>
      </c>
      <c r="D41" s="293">
        <v>22.43</v>
      </c>
      <c r="E41" s="249">
        <f t="shared" si="0"/>
        <v>275.98</v>
      </c>
      <c r="F41" s="257">
        <f t="shared" ref="F41" si="3">(E41-E42)/E42</f>
        <v>0.22044841462875348</v>
      </c>
      <c r="G41" s="257">
        <f>E41/$E$66</f>
        <v>4.8636321981686055E-2</v>
      </c>
      <c r="H41" s="258">
        <f>E41-E42</f>
        <v>49.850000000000023</v>
      </c>
    </row>
    <row r="42" spans="1:8" ht="19.5" thickBot="1" x14ac:dyDescent="0.35">
      <c r="A42" s="84" t="s">
        <v>16</v>
      </c>
      <c r="B42" s="53">
        <v>211.98</v>
      </c>
      <c r="C42" s="53">
        <v>0</v>
      </c>
      <c r="D42" s="53">
        <v>14.15</v>
      </c>
      <c r="E42" s="104">
        <f t="shared" si="0"/>
        <v>226.13</v>
      </c>
      <c r="F42" s="255"/>
      <c r="G42" s="255"/>
      <c r="H42" s="256"/>
    </row>
    <row r="43" spans="1:8" s="20" customFormat="1" ht="19.5" thickBot="1" x14ac:dyDescent="0.35">
      <c r="A43" s="59" t="s">
        <v>61</v>
      </c>
      <c r="B43" s="249">
        <v>9.33</v>
      </c>
      <c r="C43" s="294">
        <v>0</v>
      </c>
      <c r="D43" s="294">
        <v>6.1</v>
      </c>
      <c r="E43" s="249">
        <f t="shared" si="0"/>
        <v>15.43</v>
      </c>
      <c r="F43" s="257">
        <f t="shared" ref="F43" si="4">(E43-E44)/E44</f>
        <v>1.9390476190476189</v>
      </c>
      <c r="G43" s="257">
        <f>E43/$E$66</f>
        <v>2.7192493955265446E-3</v>
      </c>
      <c r="H43" s="258">
        <f>E43-E44</f>
        <v>10.18</v>
      </c>
    </row>
    <row r="44" spans="1:8" ht="19.5" thickBot="1" x14ac:dyDescent="0.35">
      <c r="A44" s="84" t="s">
        <v>16</v>
      </c>
      <c r="B44" s="53">
        <v>1.04</v>
      </c>
      <c r="C44" s="53">
        <v>0</v>
      </c>
      <c r="D44" s="53">
        <v>4.21</v>
      </c>
      <c r="E44" s="104">
        <f t="shared" si="0"/>
        <v>5.25</v>
      </c>
      <c r="F44" s="295"/>
      <c r="G44" s="295"/>
      <c r="H44" s="296"/>
    </row>
    <row r="45" spans="1:8" s="20" customFormat="1" ht="19.5" thickBot="1" x14ac:dyDescent="0.35">
      <c r="A45" s="59" t="s">
        <v>24</v>
      </c>
      <c r="B45" s="249">
        <v>496.95</v>
      </c>
      <c r="C45" s="249">
        <v>8.23</v>
      </c>
      <c r="D45" s="293">
        <v>33.24</v>
      </c>
      <c r="E45" s="249">
        <f t="shared" si="0"/>
        <v>538.41999999999996</v>
      </c>
      <c r="F45" s="257">
        <f t="shared" ref="F45" si="5">(E45-E46)/E46</f>
        <v>0.23338067531039522</v>
      </c>
      <c r="G45" s="257">
        <f>E45/$E$66</f>
        <v>9.4886471778315107E-2</v>
      </c>
      <c r="H45" s="258">
        <f>E45-E46</f>
        <v>101.87999999999994</v>
      </c>
    </row>
    <row r="46" spans="1:8" ht="19.5" thickBot="1" x14ac:dyDescent="0.35">
      <c r="A46" s="84" t="s">
        <v>16</v>
      </c>
      <c r="B46" s="53">
        <v>407.36</v>
      </c>
      <c r="C46" s="53">
        <v>4.6399999999999997</v>
      </c>
      <c r="D46" s="53">
        <v>24.54</v>
      </c>
      <c r="E46" s="104">
        <f t="shared" si="0"/>
        <v>436.54</v>
      </c>
      <c r="F46" s="295"/>
      <c r="G46" s="295"/>
      <c r="H46" s="296"/>
    </row>
    <row r="47" spans="1:8" s="20" customFormat="1" ht="19.5" thickBot="1" x14ac:dyDescent="0.35">
      <c r="A47" s="59" t="s">
        <v>62</v>
      </c>
      <c r="B47" s="249">
        <v>0</v>
      </c>
      <c r="C47" s="249">
        <v>0</v>
      </c>
      <c r="D47" s="294">
        <v>3.19</v>
      </c>
      <c r="E47" s="297">
        <f t="shared" si="0"/>
        <v>3.19</v>
      </c>
      <c r="F47" s="257">
        <f t="shared" ref="F47" si="6">(E47-E48)/E48</f>
        <v>-8.8571428571428593E-2</v>
      </c>
      <c r="G47" s="257">
        <f>E47/$E$66</f>
        <v>5.6217793724754874E-4</v>
      </c>
      <c r="H47" s="258">
        <f>E47-E48</f>
        <v>-0.31000000000000005</v>
      </c>
    </row>
    <row r="48" spans="1:8" ht="19.5" thickBot="1" x14ac:dyDescent="0.35">
      <c r="A48" s="84" t="s">
        <v>16</v>
      </c>
      <c r="B48" s="53">
        <v>0</v>
      </c>
      <c r="C48" s="53">
        <v>0</v>
      </c>
      <c r="D48" s="53">
        <v>3.5</v>
      </c>
      <c r="E48" s="104">
        <f t="shared" si="0"/>
        <v>3.5</v>
      </c>
      <c r="F48" s="295"/>
      <c r="G48" s="295"/>
      <c r="H48" s="296"/>
    </row>
    <row r="49" spans="1:8" s="20" customFormat="1" ht="19.5" thickBot="1" x14ac:dyDescent="0.35">
      <c r="A49" s="59" t="s">
        <v>17</v>
      </c>
      <c r="B49" s="298">
        <v>355.34</v>
      </c>
      <c r="C49" s="299">
        <v>13.4</v>
      </c>
      <c r="D49" s="300">
        <v>13.98</v>
      </c>
      <c r="E49" s="248">
        <f t="shared" si="0"/>
        <v>382.71999999999997</v>
      </c>
      <c r="F49" s="257">
        <f t="shared" ref="F49" si="7">(E49-E50)/E50</f>
        <v>7.2005571030640656</v>
      </c>
      <c r="G49" s="257">
        <f>E49/$E$66</f>
        <v>6.7447253963442588E-2</v>
      </c>
      <c r="H49" s="258">
        <f>E49-E50</f>
        <v>336.04999999999995</v>
      </c>
    </row>
    <row r="50" spans="1:8" ht="19.5" thickBot="1" x14ac:dyDescent="0.35">
      <c r="A50" s="84" t="s">
        <v>16</v>
      </c>
      <c r="B50" s="97">
        <v>5.94</v>
      </c>
      <c r="C50" s="97">
        <v>14.05</v>
      </c>
      <c r="D50" s="97">
        <v>26.68</v>
      </c>
      <c r="E50" s="104">
        <f t="shared" si="0"/>
        <v>46.67</v>
      </c>
      <c r="F50" s="295"/>
      <c r="G50" s="295"/>
      <c r="H50" s="296"/>
    </row>
    <row r="51" spans="1:8" s="20" customFormat="1" ht="19.5" thickBot="1" x14ac:dyDescent="0.35">
      <c r="A51" s="59" t="s">
        <v>29</v>
      </c>
      <c r="B51" s="249">
        <v>8.16</v>
      </c>
      <c r="C51" s="294">
        <v>0</v>
      </c>
      <c r="D51" s="301">
        <v>179.25</v>
      </c>
      <c r="E51" s="248">
        <f t="shared" si="0"/>
        <v>187.41</v>
      </c>
      <c r="F51" s="257">
        <f t="shared" ref="F51" si="8">(E51-E52)/E52</f>
        <v>-0.16162655453162744</v>
      </c>
      <c r="G51" s="257">
        <f>E51/$E$66</f>
        <v>3.3027513234972758E-2</v>
      </c>
      <c r="H51" s="258">
        <f>E51-E52</f>
        <v>-36.129999999999995</v>
      </c>
    </row>
    <row r="52" spans="1:8" s="21" customFormat="1" ht="16.5" customHeight="1" thickBot="1" x14ac:dyDescent="0.35">
      <c r="A52" s="84" t="s">
        <v>16</v>
      </c>
      <c r="B52" s="53">
        <v>0.22</v>
      </c>
      <c r="C52" s="53">
        <v>0</v>
      </c>
      <c r="D52" s="53">
        <v>223.32</v>
      </c>
      <c r="E52" s="104">
        <f t="shared" si="0"/>
        <v>223.54</v>
      </c>
      <c r="F52" s="255"/>
      <c r="G52" s="255"/>
      <c r="H52" s="256"/>
    </row>
    <row r="53" spans="1:8" s="20" customFormat="1" ht="19.5" thickBot="1" x14ac:dyDescent="0.35">
      <c r="A53" s="59" t="s">
        <v>22</v>
      </c>
      <c r="B53" s="301">
        <v>82.57</v>
      </c>
      <c r="C53" s="301">
        <v>0.04</v>
      </c>
      <c r="D53" s="301">
        <v>22.09</v>
      </c>
      <c r="E53" s="286">
        <f t="shared" si="0"/>
        <v>104.7</v>
      </c>
      <c r="F53" s="302">
        <f t="shared" ref="F53" si="9">(E53-E54)/E54</f>
        <v>-0.10466906105695224</v>
      </c>
      <c r="G53" s="302">
        <f>E53/$E$66</f>
        <v>1.8451420072043371E-2</v>
      </c>
      <c r="H53" s="303">
        <f>E53-E54</f>
        <v>-12.239999999999995</v>
      </c>
    </row>
    <row r="54" spans="1:8" customFormat="1" ht="19.5" thickBot="1" x14ac:dyDescent="0.35">
      <c r="A54" s="84" t="s">
        <v>16</v>
      </c>
      <c r="B54" s="53">
        <v>93.12</v>
      </c>
      <c r="C54" s="53">
        <v>0</v>
      </c>
      <c r="D54" s="53">
        <v>23.82</v>
      </c>
      <c r="E54" s="104">
        <f>B54+C54+D54</f>
        <v>116.94</v>
      </c>
      <c r="F54" s="295"/>
      <c r="G54" s="295"/>
      <c r="H54" s="304"/>
    </row>
    <row r="55" spans="1:8" ht="18.75" x14ac:dyDescent="0.3">
      <c r="A55" s="305" t="s">
        <v>65</v>
      </c>
      <c r="B55" s="306">
        <f t="shared" ref="B55:E56" si="10">SUM(B7+B9+B11+B13+B15+B17+B19+B21+B23+B25+B27+B29+B31+B33+B35+B37+B39+B41+B43+B45+B47+B49+B51+B53)</f>
        <v>2617.31</v>
      </c>
      <c r="C55" s="306">
        <f t="shared" si="10"/>
        <v>117.07000000000001</v>
      </c>
      <c r="D55" s="306">
        <f t="shared" si="10"/>
        <v>1618.9199999999998</v>
      </c>
      <c r="E55" s="306">
        <f t="shared" si="10"/>
        <v>4353.2999999999993</v>
      </c>
      <c r="F55" s="265">
        <f>(E55-E56)/E56</f>
        <v>-7.5054976575198412E-2</v>
      </c>
      <c r="G55" s="265">
        <f>E55/$E$66</f>
        <v>0.76718784144819863</v>
      </c>
      <c r="H55" s="266">
        <f>E55-E56</f>
        <v>-353.25</v>
      </c>
    </row>
    <row r="56" spans="1:8" ht="18.75" x14ac:dyDescent="0.3">
      <c r="A56" s="84" t="s">
        <v>26</v>
      </c>
      <c r="B56" s="307">
        <f t="shared" si="10"/>
        <v>3065.6499999999996</v>
      </c>
      <c r="C56" s="307">
        <f t="shared" si="10"/>
        <v>109.77</v>
      </c>
      <c r="D56" s="307">
        <f t="shared" si="10"/>
        <v>1531.13</v>
      </c>
      <c r="E56" s="307">
        <f t="shared" si="10"/>
        <v>4706.5499999999993</v>
      </c>
      <c r="F56" s="308"/>
      <c r="G56" s="308"/>
      <c r="H56" s="309"/>
    </row>
    <row r="57" spans="1:8" ht="18.75" x14ac:dyDescent="0.3">
      <c r="A57" s="305" t="s">
        <v>27</v>
      </c>
      <c r="B57" s="310">
        <f>(B55-B56)/B56</f>
        <v>-0.14624630991796184</v>
      </c>
      <c r="C57" s="310">
        <f t="shared" ref="C57:D57" si="11">(C55-C56)/C56</f>
        <v>6.6502687437369146E-2</v>
      </c>
      <c r="D57" s="310">
        <f t="shared" si="11"/>
        <v>5.7336738226015906E-2</v>
      </c>
      <c r="E57" s="310">
        <f>(E55-E56)/E56</f>
        <v>-7.5054976575198412E-2</v>
      </c>
      <c r="F57" s="308"/>
      <c r="G57" s="308"/>
      <c r="H57" s="309"/>
    </row>
    <row r="58" spans="1:8" ht="18.75" x14ac:dyDescent="0.3">
      <c r="A58" s="29" t="s">
        <v>38</v>
      </c>
      <c r="B58" s="240"/>
      <c r="C58" s="240"/>
      <c r="D58" s="240"/>
      <c r="E58" s="240"/>
      <c r="F58" s="308"/>
      <c r="G58" s="308"/>
      <c r="H58" s="309"/>
    </row>
    <row r="59" spans="1:8" ht="19.5" thickBot="1" x14ac:dyDescent="0.35">
      <c r="A59" s="15" t="s">
        <v>40</v>
      </c>
      <c r="B59" s="241">
        <v>975.09</v>
      </c>
      <c r="C59" s="301">
        <v>0</v>
      </c>
      <c r="D59" s="241">
        <v>0</v>
      </c>
      <c r="E59" s="242">
        <f>B59+C59+D59</f>
        <v>975.09</v>
      </c>
      <c r="F59" s="243">
        <f t="shared" ref="F59" si="12">(E59-E60)/E60</f>
        <v>0.44874156835943318</v>
      </c>
      <c r="G59" s="243">
        <f>E59/$E$66</f>
        <v>0.17184140590304461</v>
      </c>
      <c r="H59" s="254">
        <f>E59-E60</f>
        <v>302.03000000000009</v>
      </c>
    </row>
    <row r="60" spans="1:8" ht="19.5" thickBot="1" x14ac:dyDescent="0.35">
      <c r="A60" s="68" t="s">
        <v>16</v>
      </c>
      <c r="B60" s="53">
        <v>673.06</v>
      </c>
      <c r="C60" s="53">
        <v>0</v>
      </c>
      <c r="D60" s="53">
        <v>0</v>
      </c>
      <c r="E60" s="53">
        <f t="shared" ref="E60:E62" si="13">B60+C60+D60</f>
        <v>673.06</v>
      </c>
      <c r="F60" s="245"/>
      <c r="G60" s="255"/>
      <c r="H60" s="284"/>
    </row>
    <row r="61" spans="1:8" ht="19.5" thickBot="1" x14ac:dyDescent="0.35">
      <c r="A61" s="59" t="s">
        <v>39</v>
      </c>
      <c r="B61" s="301">
        <v>0</v>
      </c>
      <c r="C61" s="248">
        <v>345.97</v>
      </c>
      <c r="D61" s="248">
        <v>0</v>
      </c>
      <c r="E61" s="242">
        <f t="shared" si="13"/>
        <v>345.97</v>
      </c>
      <c r="F61" s="250">
        <f t="shared" ref="F61:F63" si="14">(E61-E62)/E62</f>
        <v>-4.7255803706661437E-2</v>
      </c>
      <c r="G61" s="257">
        <f>E61/$E$66</f>
        <v>6.0970752648756885E-2</v>
      </c>
      <c r="H61" s="278">
        <f>E61-E62</f>
        <v>-17.159999999999968</v>
      </c>
    </row>
    <row r="62" spans="1:8" ht="19.5" thickBot="1" x14ac:dyDescent="0.35">
      <c r="A62" s="68" t="s">
        <v>16</v>
      </c>
      <c r="B62" s="53">
        <v>0</v>
      </c>
      <c r="C62" s="53">
        <v>363.13</v>
      </c>
      <c r="D62" s="53">
        <v>0</v>
      </c>
      <c r="E62" s="53">
        <f t="shared" si="13"/>
        <v>363.13</v>
      </c>
      <c r="F62" s="311"/>
      <c r="G62" s="312"/>
      <c r="H62" s="174"/>
    </row>
    <row r="63" spans="1:8" ht="18.75" x14ac:dyDescent="0.3">
      <c r="A63" s="313" t="s">
        <v>41</v>
      </c>
      <c r="B63" s="314">
        <f>SUM(B59,B61)</f>
        <v>975.09</v>
      </c>
      <c r="C63" s="314">
        <f>SUM(C59,C61)</f>
        <v>345.97</v>
      </c>
      <c r="D63" s="306">
        <f>SUM(D59,D61)</f>
        <v>0</v>
      </c>
      <c r="E63" s="315">
        <f t="shared" ref="B63:E64" si="15">SUM(E59,E61)</f>
        <v>1321.06</v>
      </c>
      <c r="F63" s="265">
        <f t="shared" si="14"/>
        <v>0.2749206226657272</v>
      </c>
      <c r="G63" s="316">
        <f>E63/$E$66</f>
        <v>0.23281215855180148</v>
      </c>
      <c r="H63" s="266">
        <f>E63-E64</f>
        <v>284.86999999999989</v>
      </c>
    </row>
    <row r="64" spans="1:8" ht="18.75" x14ac:dyDescent="0.3">
      <c r="A64" s="84" t="s">
        <v>26</v>
      </c>
      <c r="B64" s="317">
        <f t="shared" si="15"/>
        <v>673.06</v>
      </c>
      <c r="C64" s="317">
        <f t="shared" si="15"/>
        <v>363.13</v>
      </c>
      <c r="D64" s="318">
        <f t="shared" si="15"/>
        <v>0</v>
      </c>
      <c r="E64" s="318">
        <f t="shared" si="15"/>
        <v>1036.19</v>
      </c>
      <c r="F64" s="308"/>
      <c r="G64" s="308"/>
      <c r="H64" s="309"/>
    </row>
    <row r="65" spans="1:8" ht="18.75" x14ac:dyDescent="0.3">
      <c r="A65" s="305" t="s">
        <v>27</v>
      </c>
      <c r="B65" s="310">
        <f t="shared" ref="B65:D65" si="16">(B63-B64)/B64</f>
        <v>0.44874156835943318</v>
      </c>
      <c r="C65" s="310">
        <f t="shared" si="16"/>
        <v>-4.7255803706661437E-2</v>
      </c>
      <c r="D65" s="319" t="e">
        <f t="shared" si="16"/>
        <v>#DIV/0!</v>
      </c>
      <c r="E65" s="310">
        <f>(E63-E64)/E64</f>
        <v>0.2749206226657272</v>
      </c>
      <c r="F65" s="308"/>
      <c r="G65" s="308"/>
      <c r="H65" s="309"/>
    </row>
    <row r="66" spans="1:8" ht="18.75" x14ac:dyDescent="0.3">
      <c r="A66" s="320" t="s">
        <v>42</v>
      </c>
      <c r="B66" s="201">
        <f>B55+B63</f>
        <v>3592.4</v>
      </c>
      <c r="C66" s="201">
        <f t="shared" ref="C66:E66" si="17">C55+C63</f>
        <v>463.04</v>
      </c>
      <c r="D66" s="201">
        <f t="shared" si="17"/>
        <v>1618.9199999999998</v>
      </c>
      <c r="E66" s="201">
        <f t="shared" si="17"/>
        <v>5674.3599999999988</v>
      </c>
      <c r="F66" s="321">
        <f>(E66-E67)/E67</f>
        <v>-1.1907208057477968E-2</v>
      </c>
      <c r="G66" s="321">
        <f>E66/$E$66</f>
        <v>1</v>
      </c>
      <c r="H66" s="201">
        <f>E66-E67</f>
        <v>-68.380000000001019</v>
      </c>
    </row>
    <row r="67" spans="1:8" ht="18.75" x14ac:dyDescent="0.3">
      <c r="A67" s="84" t="s">
        <v>26</v>
      </c>
      <c r="B67" s="322">
        <f>B64+B56</f>
        <v>3738.7099999999996</v>
      </c>
      <c r="C67" s="322">
        <f t="shared" ref="C67:E67" si="18">C64+C56</f>
        <v>472.9</v>
      </c>
      <c r="D67" s="322">
        <f t="shared" si="18"/>
        <v>1531.13</v>
      </c>
      <c r="E67" s="322">
        <f t="shared" si="18"/>
        <v>5742.74</v>
      </c>
      <c r="F67" s="308"/>
      <c r="G67" s="308"/>
      <c r="H67" s="309"/>
    </row>
    <row r="68" spans="1:8" ht="18.75" x14ac:dyDescent="0.3">
      <c r="A68" s="323" t="s">
        <v>27</v>
      </c>
      <c r="B68" s="321">
        <f>(B66-B67)/B67</f>
        <v>-3.9133818884053456E-2</v>
      </c>
      <c r="C68" s="321">
        <f t="shared" ref="C68:E68" si="19">(C66-C67)/C67</f>
        <v>-2.0850074011418814E-2</v>
      </c>
      <c r="D68" s="321">
        <f t="shared" si="19"/>
        <v>5.7336738226015906E-2</v>
      </c>
      <c r="E68" s="321">
        <f t="shared" si="19"/>
        <v>-1.1907208057477968E-2</v>
      </c>
      <c r="F68" s="321"/>
      <c r="G68" s="321"/>
      <c r="H68" s="201"/>
    </row>
    <row r="69" spans="1:8" ht="18.75" x14ac:dyDescent="0.3">
      <c r="A69" s="29" t="s">
        <v>43</v>
      </c>
      <c r="B69" s="321">
        <f>B66/$E$66</f>
        <v>0.6330934237517537</v>
      </c>
      <c r="C69" s="321">
        <f t="shared" ref="C69:E69" si="20">C66/$E$66</f>
        <v>8.1602154251757042E-2</v>
      </c>
      <c r="D69" s="321">
        <f t="shared" si="20"/>
        <v>0.28530442199648953</v>
      </c>
      <c r="E69" s="321">
        <f t="shared" si="20"/>
        <v>1</v>
      </c>
      <c r="F69" s="321"/>
      <c r="G69" s="321"/>
      <c r="H69" s="201"/>
    </row>
    <row r="70" spans="1:8" ht="18.75" x14ac:dyDescent="0.3">
      <c r="A70" s="84" t="s">
        <v>44</v>
      </c>
      <c r="B70" s="324">
        <f>B67/$E$67</f>
        <v>0.65103243399492228</v>
      </c>
      <c r="C70" s="324">
        <f t="shared" ref="C70:E70" si="21">C67/$E$67</f>
        <v>8.2347450868400798E-2</v>
      </c>
      <c r="D70" s="324">
        <f t="shared" si="21"/>
        <v>0.26662011513667694</v>
      </c>
      <c r="E70" s="325">
        <f t="shared" si="21"/>
        <v>1</v>
      </c>
      <c r="F70" s="308"/>
      <c r="G70" s="308"/>
      <c r="H70" s="309"/>
    </row>
    <row r="71" spans="1:8" ht="18.75" x14ac:dyDescent="0.3">
      <c r="A71" s="232"/>
      <c r="B71" s="232"/>
      <c r="C71" s="232"/>
      <c r="D71" s="232"/>
      <c r="E71" s="232"/>
      <c r="F71" s="232"/>
      <c r="G71" s="232"/>
      <c r="H71" s="232"/>
    </row>
    <row r="72" spans="1:8" customFormat="1" ht="21" x14ac:dyDescent="0.35">
      <c r="A72" s="326" t="s">
        <v>45</v>
      </c>
      <c r="B72" s="232"/>
      <c r="C72" s="232"/>
      <c r="D72" s="232"/>
      <c r="E72" s="232"/>
      <c r="F72" s="232"/>
      <c r="G72" s="232"/>
      <c r="H72" s="232"/>
    </row>
    <row r="73" spans="1:8" s="20" customFormat="1" ht="18.75" x14ac:dyDescent="0.3">
      <c r="A73" s="15" t="s">
        <v>67</v>
      </c>
      <c r="B73" s="15"/>
      <c r="C73" s="15"/>
      <c r="D73" s="15"/>
      <c r="E73" s="15"/>
      <c r="F73" s="15"/>
      <c r="G73" s="15"/>
      <c r="H73" s="15"/>
    </row>
    <row r="74" spans="1:8" s="20" customFormat="1" ht="18.75" x14ac:dyDescent="0.3">
      <c r="A74" s="15" t="s">
        <v>68</v>
      </c>
      <c r="B74" s="15"/>
      <c r="C74" s="15"/>
      <c r="D74" s="15"/>
      <c r="E74" s="15"/>
      <c r="F74" s="15"/>
      <c r="G74" s="15"/>
      <c r="H74" s="15"/>
    </row>
    <row r="75" spans="1:8" customFormat="1" ht="18.75" x14ac:dyDescent="0.3">
      <c r="A75" s="15" t="s">
        <v>75</v>
      </c>
      <c r="B75" s="232"/>
      <c r="C75" s="232"/>
      <c r="D75" s="232"/>
      <c r="E75" s="232"/>
      <c r="F75" s="232"/>
      <c r="G75" s="232"/>
      <c r="H75" s="232"/>
    </row>
    <row r="76" spans="1:8" customFormat="1" ht="18.75" x14ac:dyDescent="0.3">
      <c r="A76" s="15" t="s">
        <v>73</v>
      </c>
      <c r="B76" s="232"/>
      <c r="C76" s="232"/>
      <c r="D76" s="232"/>
      <c r="E76" s="232"/>
      <c r="F76" s="232"/>
      <c r="G76" s="232"/>
      <c r="H76" s="232"/>
    </row>
    <row r="77" spans="1:8" ht="18.75" x14ac:dyDescent="0.3">
      <c r="A77" s="15" t="s">
        <v>79</v>
      </c>
      <c r="B77" s="232"/>
      <c r="C77" s="232"/>
      <c r="D77" s="232"/>
      <c r="E77" s="232"/>
      <c r="F77" s="232"/>
      <c r="G77" s="232"/>
      <c r="H77" s="232"/>
    </row>
  </sheetData>
  <mergeCells count="2">
    <mergeCell ref="A1:H2"/>
    <mergeCell ref="A3:H3"/>
  </mergeCells>
  <pageMargins left="0.7" right="0.7" top="0.75" bottom="0.75" header="0.3" footer="0.3"/>
  <pageSetup paperSize="9" scale="72" fitToHeight="0" orientation="portrait" r:id="rId1"/>
  <ignoredErrors>
    <ignoredError sqref="D65 F55 B57:D57 F39 F21 D68 G7 G9 G21:G29 F27 G17:G18 F19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30.28515625" customWidth="1"/>
    <col min="2" max="4" width="10.5703125" bestFit="1" customWidth="1"/>
    <col min="5" max="5" width="11.28515625" customWidth="1"/>
    <col min="6" max="6" width="9.28515625" customWidth="1"/>
    <col min="7" max="7" width="12" bestFit="1" customWidth="1"/>
    <col min="8" max="8" width="10.5703125" bestFit="1" customWidth="1"/>
    <col min="9" max="10" width="12" bestFit="1" customWidth="1"/>
    <col min="11" max="11" width="11" customWidth="1"/>
    <col min="12" max="13" width="10.5703125" bestFit="1" customWidth="1"/>
    <col min="14" max="14" width="13.140625" customWidth="1"/>
    <col min="15" max="15" width="12" bestFit="1" customWidth="1"/>
    <col min="16" max="16" width="14.7109375" customWidth="1"/>
    <col min="17" max="17" width="11.85546875" customWidth="1"/>
    <col min="18" max="18" width="12.5703125" style="16" customWidth="1"/>
    <col min="19" max="197" width="9.140625" style="1"/>
  </cols>
  <sheetData>
    <row r="1" spans="1:112" x14ac:dyDescent="0.25">
      <c r="A1" s="378" t="s">
        <v>81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112" ht="24.75" customHeight="1" x14ac:dyDescent="0.2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12" ht="135.75" customHeigh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48</v>
      </c>
      <c r="K3" s="25" t="s">
        <v>9</v>
      </c>
      <c r="L3" s="25" t="s">
        <v>10</v>
      </c>
      <c r="M3" s="25" t="s">
        <v>11</v>
      </c>
      <c r="N3" s="25" t="s">
        <v>54</v>
      </c>
      <c r="O3" s="25" t="s">
        <v>12</v>
      </c>
      <c r="P3" s="26" t="s">
        <v>13</v>
      </c>
      <c r="Q3" s="27" t="s">
        <v>14</v>
      </c>
      <c r="R3" s="28" t="s">
        <v>15</v>
      </c>
    </row>
    <row r="4" spans="1:112" ht="19.5" thickBot="1" x14ac:dyDescent="0.35">
      <c r="A4" s="29" t="s">
        <v>63</v>
      </c>
      <c r="B4" s="30"/>
      <c r="C4" s="31"/>
      <c r="D4" s="31"/>
      <c r="E4" s="31"/>
      <c r="F4" s="32"/>
      <c r="G4" s="31"/>
      <c r="H4" s="32"/>
      <c r="I4" s="33"/>
      <c r="J4" s="33"/>
      <c r="K4" s="34"/>
      <c r="L4" s="35"/>
      <c r="M4" s="35"/>
      <c r="N4" s="36"/>
      <c r="O4" s="33"/>
      <c r="P4" s="37"/>
      <c r="Q4" s="38"/>
      <c r="R4" s="39"/>
    </row>
    <row r="5" spans="1:112" s="1" customFormat="1" ht="19.5" thickBot="1" x14ac:dyDescent="0.35">
      <c r="A5" s="40" t="s">
        <v>72</v>
      </c>
      <c r="B5" s="41">
        <v>0</v>
      </c>
      <c r="C5" s="42">
        <v>0</v>
      </c>
      <c r="D5" s="42">
        <v>0</v>
      </c>
      <c r="E5" s="42">
        <v>0</v>
      </c>
      <c r="F5" s="42">
        <v>0</v>
      </c>
      <c r="G5" s="43">
        <v>55.06</v>
      </c>
      <c r="H5" s="44">
        <v>18</v>
      </c>
      <c r="I5" s="42">
        <v>37.06</v>
      </c>
      <c r="J5" s="42">
        <v>24.53</v>
      </c>
      <c r="K5" s="41">
        <v>0</v>
      </c>
      <c r="L5" s="41">
        <v>14.91</v>
      </c>
      <c r="M5" s="45">
        <v>0.31</v>
      </c>
      <c r="N5" s="46">
        <v>0</v>
      </c>
      <c r="O5" s="42">
        <f>B5+D5+E5+F5+H5+I5+J5+K5+L5+M5+N5</f>
        <v>94.81</v>
      </c>
      <c r="P5" s="47">
        <f>(O5-O6)/O6</f>
        <v>7.819534883720932</v>
      </c>
      <c r="Q5" s="48">
        <f>O5/$O$84</f>
        <v>1.7100784785514204E-3</v>
      </c>
      <c r="R5" s="49">
        <f>O5-O6</f>
        <v>84.06</v>
      </c>
    </row>
    <row r="6" spans="1:112" ht="19.5" thickBot="1" x14ac:dyDescent="0.35">
      <c r="A6" s="50" t="s">
        <v>36</v>
      </c>
      <c r="B6" s="51">
        <v>0</v>
      </c>
      <c r="C6" s="52">
        <v>0</v>
      </c>
      <c r="D6" s="52">
        <v>0</v>
      </c>
      <c r="E6" s="52">
        <v>0</v>
      </c>
      <c r="F6" s="52">
        <v>0</v>
      </c>
      <c r="G6" s="52">
        <v>3.59</v>
      </c>
      <c r="H6" s="52">
        <v>1.1100000000000001</v>
      </c>
      <c r="I6" s="52">
        <v>2.48</v>
      </c>
      <c r="J6" s="52">
        <v>6.81</v>
      </c>
      <c r="K6" s="53">
        <v>0</v>
      </c>
      <c r="L6" s="53">
        <v>0.35</v>
      </c>
      <c r="M6" s="54">
        <v>0</v>
      </c>
      <c r="N6" s="53">
        <v>0</v>
      </c>
      <c r="O6" s="55">
        <f>B6+D6+E6+F6+H6+I6+J6+K6+L6+M6+N6</f>
        <v>10.749999999999998</v>
      </c>
      <c r="P6" s="56"/>
      <c r="Q6" s="57"/>
      <c r="R6" s="58"/>
    </row>
    <row r="7" spans="1:112" s="1" customFormat="1" ht="19.5" thickBot="1" x14ac:dyDescent="0.35">
      <c r="A7" s="59" t="s">
        <v>19</v>
      </c>
      <c r="B7" s="60">
        <v>485.86</v>
      </c>
      <c r="C7" s="61">
        <v>74.63</v>
      </c>
      <c r="D7" s="62">
        <v>67.650000000000006</v>
      </c>
      <c r="E7" s="62">
        <v>6.98</v>
      </c>
      <c r="F7" s="62">
        <v>48.12</v>
      </c>
      <c r="G7" s="62">
        <v>1619.39</v>
      </c>
      <c r="H7" s="62">
        <v>668.98</v>
      </c>
      <c r="I7" s="62">
        <v>950.41</v>
      </c>
      <c r="J7" s="62">
        <v>823.52</v>
      </c>
      <c r="K7" s="62">
        <v>2.91</v>
      </c>
      <c r="L7" s="63">
        <v>176.69</v>
      </c>
      <c r="M7" s="62">
        <v>93.45</v>
      </c>
      <c r="N7" s="64">
        <v>437.8</v>
      </c>
      <c r="O7" s="45">
        <f>B7+C7+F7+G7+J7+K7+L7+M7+N7</f>
        <v>3762.37</v>
      </c>
      <c r="P7" s="65">
        <f>(O7-O8)/O8</f>
        <v>0.19156611243072064</v>
      </c>
      <c r="Q7" s="66">
        <f>O7/$O$84</f>
        <v>6.7861491038366278E-2</v>
      </c>
      <c r="R7" s="67">
        <f>O7-O8</f>
        <v>604.87000000000035</v>
      </c>
      <c r="S7" s="2"/>
    </row>
    <row r="8" spans="1:112" s="5" customFormat="1" ht="19.5" thickBot="1" x14ac:dyDescent="0.35">
      <c r="A8" s="68" t="s">
        <v>16</v>
      </c>
      <c r="B8" s="69">
        <v>323.74</v>
      </c>
      <c r="C8" s="69">
        <v>64.19</v>
      </c>
      <c r="D8" s="69">
        <v>56</v>
      </c>
      <c r="E8" s="70">
        <v>8.19</v>
      </c>
      <c r="F8" s="71">
        <v>38.880000000000003</v>
      </c>
      <c r="G8" s="71">
        <v>1433.37</v>
      </c>
      <c r="H8" s="71">
        <v>644.15</v>
      </c>
      <c r="I8" s="71">
        <v>789.22</v>
      </c>
      <c r="J8" s="71">
        <v>881.23</v>
      </c>
      <c r="K8" s="69">
        <v>1.94</v>
      </c>
      <c r="L8" s="69">
        <v>162.37</v>
      </c>
      <c r="M8" s="69">
        <v>76.22</v>
      </c>
      <c r="N8" s="72">
        <v>175.56</v>
      </c>
      <c r="O8" s="53">
        <f t="shared" ref="O8:O54" si="0">B8+C8+F8+G8+J8+K8+L8+M8+N8</f>
        <v>3157.4999999999995</v>
      </c>
      <c r="P8" s="73"/>
      <c r="Q8" s="74"/>
      <c r="R8" s="7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4"/>
    </row>
    <row r="9" spans="1:112" s="1" customFormat="1" ht="19.5" thickBot="1" x14ac:dyDescent="0.35">
      <c r="A9" s="59" t="s">
        <v>23</v>
      </c>
      <c r="B9" s="63">
        <v>94.22</v>
      </c>
      <c r="C9" s="63">
        <v>30.38</v>
      </c>
      <c r="D9" s="63">
        <v>30.38</v>
      </c>
      <c r="E9" s="76">
        <v>0</v>
      </c>
      <c r="F9" s="63">
        <v>12.83</v>
      </c>
      <c r="G9" s="76">
        <v>438.54</v>
      </c>
      <c r="H9" s="63">
        <v>252.74</v>
      </c>
      <c r="I9" s="63">
        <v>185.8</v>
      </c>
      <c r="J9" s="63">
        <v>141.46</v>
      </c>
      <c r="K9" s="76">
        <v>0</v>
      </c>
      <c r="L9" s="63">
        <v>18.899999999999999</v>
      </c>
      <c r="M9" s="63">
        <v>11.04</v>
      </c>
      <c r="N9" s="63">
        <v>107.72</v>
      </c>
      <c r="O9" s="45">
        <f t="shared" si="0"/>
        <v>855.09</v>
      </c>
      <c r="P9" s="77">
        <f>(O9-O10)/O10</f>
        <v>0.43613644379503241</v>
      </c>
      <c r="Q9" s="78">
        <f>O9/$O$84</f>
        <v>1.5423172726764413E-2</v>
      </c>
      <c r="R9" s="67">
        <f>O9-O10</f>
        <v>259.68000000000018</v>
      </c>
      <c r="S9" s="2"/>
      <c r="T9" s="6"/>
    </row>
    <row r="10" spans="1:112" s="5" customFormat="1" ht="19.5" thickBot="1" x14ac:dyDescent="0.35">
      <c r="A10" s="68" t="s">
        <v>16</v>
      </c>
      <c r="B10" s="71">
        <v>38.15</v>
      </c>
      <c r="C10" s="71">
        <v>16.27</v>
      </c>
      <c r="D10" s="71">
        <v>16.27</v>
      </c>
      <c r="E10" s="79">
        <v>0</v>
      </c>
      <c r="F10" s="69">
        <v>8.73</v>
      </c>
      <c r="G10" s="70">
        <v>314.01</v>
      </c>
      <c r="H10" s="69">
        <v>198.17</v>
      </c>
      <c r="I10" s="80">
        <v>115.84</v>
      </c>
      <c r="J10" s="69">
        <v>116.96</v>
      </c>
      <c r="K10" s="52">
        <v>0</v>
      </c>
      <c r="L10" s="71">
        <v>12.64</v>
      </c>
      <c r="M10" s="71">
        <v>7.85</v>
      </c>
      <c r="N10" s="69">
        <v>80.800000000000011</v>
      </c>
      <c r="O10" s="53">
        <f t="shared" si="0"/>
        <v>595.40999999999985</v>
      </c>
      <c r="P10" s="73"/>
      <c r="Q10" s="74"/>
      <c r="R10" s="7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4"/>
    </row>
    <row r="11" spans="1:112" s="1" customFormat="1" ht="19.5" thickBot="1" x14ac:dyDescent="0.35">
      <c r="A11" s="59" t="s">
        <v>20</v>
      </c>
      <c r="B11" s="43">
        <v>125.91</v>
      </c>
      <c r="C11" s="81">
        <v>30.5</v>
      </c>
      <c r="D11" s="82">
        <v>30.5</v>
      </c>
      <c r="E11" s="45">
        <v>0</v>
      </c>
      <c r="F11" s="45">
        <v>10.039999999999999</v>
      </c>
      <c r="G11" s="83">
        <v>1081.1300000000001</v>
      </c>
      <c r="H11" s="45">
        <v>371.63</v>
      </c>
      <c r="I11" s="45">
        <v>709.5</v>
      </c>
      <c r="J11" s="45">
        <v>107.62</v>
      </c>
      <c r="K11" s="45">
        <v>0</v>
      </c>
      <c r="L11" s="82">
        <v>5.18</v>
      </c>
      <c r="M11" s="82">
        <v>93.33</v>
      </c>
      <c r="N11" s="82">
        <v>15.559999999999999</v>
      </c>
      <c r="O11" s="45">
        <f t="shared" si="0"/>
        <v>1469.2700000000002</v>
      </c>
      <c r="P11" s="77">
        <f>(O11-O12)/O12</f>
        <v>9.4958452882214897E-2</v>
      </c>
      <c r="Q11" s="78">
        <f>O11/$O$84</f>
        <v>2.6501075901078426E-2</v>
      </c>
      <c r="R11" s="67">
        <f>O11-O12</f>
        <v>127.42000000000007</v>
      </c>
      <c r="S11" s="2"/>
      <c r="T11" s="6"/>
    </row>
    <row r="12" spans="1:112" s="5" customFormat="1" ht="19.5" thickBot="1" x14ac:dyDescent="0.35">
      <c r="A12" s="84" t="s">
        <v>16</v>
      </c>
      <c r="B12" s="72">
        <v>102.17</v>
      </c>
      <c r="C12" s="85">
        <v>25.31</v>
      </c>
      <c r="D12" s="86">
        <v>25.31</v>
      </c>
      <c r="E12" s="86">
        <v>0</v>
      </c>
      <c r="F12" s="86">
        <v>9.3800000000000008</v>
      </c>
      <c r="G12" s="87">
        <v>885.49</v>
      </c>
      <c r="H12" s="86">
        <v>310.91000000000003</v>
      </c>
      <c r="I12" s="88">
        <v>574.58000000000004</v>
      </c>
      <c r="J12" s="89">
        <v>84.04</v>
      </c>
      <c r="K12" s="86">
        <v>0</v>
      </c>
      <c r="L12" s="86">
        <v>5.29</v>
      </c>
      <c r="M12" s="86">
        <v>100.12</v>
      </c>
      <c r="N12" s="88">
        <v>130.05000000000001</v>
      </c>
      <c r="O12" s="53">
        <f t="shared" si="0"/>
        <v>1341.8500000000001</v>
      </c>
      <c r="P12" s="73"/>
      <c r="Q12" s="74"/>
      <c r="R12" s="7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4"/>
    </row>
    <row r="13" spans="1:112" s="1" customFormat="1" ht="19.5" thickBot="1" x14ac:dyDescent="0.35">
      <c r="A13" s="40" t="s">
        <v>70</v>
      </c>
      <c r="B13" s="43">
        <v>7.25</v>
      </c>
      <c r="C13" s="90">
        <v>0</v>
      </c>
      <c r="D13" s="91">
        <v>0</v>
      </c>
      <c r="E13" s="91">
        <v>0</v>
      </c>
      <c r="F13" s="91">
        <v>0</v>
      </c>
      <c r="G13" s="83">
        <v>37.79</v>
      </c>
      <c r="H13" s="91">
        <v>8</v>
      </c>
      <c r="I13" s="92">
        <v>29.79</v>
      </c>
      <c r="J13" s="93">
        <v>9.1</v>
      </c>
      <c r="K13" s="91">
        <v>0</v>
      </c>
      <c r="L13" s="91">
        <v>0</v>
      </c>
      <c r="M13" s="91">
        <v>1.5</v>
      </c>
      <c r="N13" s="91">
        <v>0.51</v>
      </c>
      <c r="O13" s="45">
        <f t="shared" si="0"/>
        <v>56.15</v>
      </c>
      <c r="P13" s="94">
        <f>(O13-O14)/O14</f>
        <v>-0.56791073489803767</v>
      </c>
      <c r="Q13" s="78">
        <f>O13/$O$84</f>
        <v>1.0127719288119633E-3</v>
      </c>
      <c r="R13" s="67">
        <f>O13-O14</f>
        <v>-73.800000000000011</v>
      </c>
      <c r="S13" s="2"/>
      <c r="T13" s="6"/>
      <c r="AA13" s="6"/>
    </row>
    <row r="14" spans="1:112" s="5" customFormat="1" ht="19.5" thickBot="1" x14ac:dyDescent="0.35">
      <c r="A14" s="95" t="s">
        <v>16</v>
      </c>
      <c r="B14" s="96">
        <v>61.28</v>
      </c>
      <c r="C14" s="97">
        <v>0</v>
      </c>
      <c r="D14" s="86">
        <v>0</v>
      </c>
      <c r="E14" s="86">
        <v>0</v>
      </c>
      <c r="F14" s="86">
        <v>0.77</v>
      </c>
      <c r="G14" s="98">
        <v>0.13</v>
      </c>
      <c r="H14" s="86">
        <v>0</v>
      </c>
      <c r="I14" s="88">
        <v>0.13</v>
      </c>
      <c r="J14" s="99">
        <v>54.56</v>
      </c>
      <c r="K14" s="86">
        <v>0</v>
      </c>
      <c r="L14" s="86">
        <v>0</v>
      </c>
      <c r="M14" s="86">
        <v>13.21</v>
      </c>
      <c r="N14" s="97">
        <v>0</v>
      </c>
      <c r="O14" s="100">
        <f t="shared" si="0"/>
        <v>129.95000000000002</v>
      </c>
      <c r="P14" s="73"/>
      <c r="Q14" s="74"/>
      <c r="R14" s="7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4"/>
    </row>
    <row r="15" spans="1:112" s="3" customFormat="1" ht="19.5" thickBot="1" x14ac:dyDescent="0.35">
      <c r="A15" s="59" t="s">
        <v>76</v>
      </c>
      <c r="B15" s="43">
        <v>0.99</v>
      </c>
      <c r="C15" s="101">
        <v>0.28999999999999998</v>
      </c>
      <c r="D15" s="101">
        <v>0.28999999999999998</v>
      </c>
      <c r="E15" s="101">
        <v>0</v>
      </c>
      <c r="F15" s="101">
        <v>0</v>
      </c>
      <c r="G15" s="45">
        <v>5.39</v>
      </c>
      <c r="H15" s="101">
        <v>2.94</v>
      </c>
      <c r="I15" s="101">
        <v>2.4500000000000002</v>
      </c>
      <c r="J15" s="101">
        <v>15.61</v>
      </c>
      <c r="K15" s="101">
        <v>0</v>
      </c>
      <c r="L15" s="101">
        <v>0</v>
      </c>
      <c r="M15" s="101">
        <v>0</v>
      </c>
      <c r="N15" s="101">
        <v>0.05</v>
      </c>
      <c r="O15" s="45">
        <f t="shared" si="0"/>
        <v>22.330000000000002</v>
      </c>
      <c r="P15" s="94">
        <f>(O15-O16)/O16</f>
        <v>1.1721789883268481</v>
      </c>
      <c r="Q15" s="78">
        <f>O15/$O$84</f>
        <v>4.0276397453911211E-4</v>
      </c>
      <c r="R15" s="67">
        <f>O15-O16</f>
        <v>12.05</v>
      </c>
    </row>
    <row r="16" spans="1:112" s="3" customFormat="1" ht="19.5" thickBot="1" x14ac:dyDescent="0.35">
      <c r="A16" s="95" t="s">
        <v>16</v>
      </c>
      <c r="B16" s="102">
        <v>0.38</v>
      </c>
      <c r="C16" s="88">
        <v>0</v>
      </c>
      <c r="D16" s="88">
        <v>0</v>
      </c>
      <c r="E16" s="97">
        <v>0</v>
      </c>
      <c r="F16" s="103">
        <v>0</v>
      </c>
      <c r="G16" s="54">
        <v>0</v>
      </c>
      <c r="H16" s="88">
        <v>0</v>
      </c>
      <c r="I16" s="88">
        <v>0</v>
      </c>
      <c r="J16" s="88">
        <v>9.9</v>
      </c>
      <c r="K16" s="97">
        <v>0</v>
      </c>
      <c r="L16" s="103">
        <v>0</v>
      </c>
      <c r="M16" s="97">
        <v>0</v>
      </c>
      <c r="N16" s="103">
        <v>0</v>
      </c>
      <c r="O16" s="104">
        <f t="shared" si="0"/>
        <v>10.280000000000001</v>
      </c>
      <c r="P16" s="105"/>
      <c r="Q16" s="106"/>
      <c r="R16" s="75"/>
    </row>
    <row r="17" spans="1:112" s="1" customFormat="1" ht="19.5" thickBot="1" x14ac:dyDescent="0.35">
      <c r="A17" s="107" t="s">
        <v>21</v>
      </c>
      <c r="B17" s="43">
        <v>140.83000000000001</v>
      </c>
      <c r="C17" s="108">
        <v>26.88</v>
      </c>
      <c r="D17" s="82">
        <v>26.88</v>
      </c>
      <c r="E17" s="82">
        <v>0</v>
      </c>
      <c r="F17" s="82">
        <v>18.72</v>
      </c>
      <c r="G17" s="82">
        <v>410.31</v>
      </c>
      <c r="H17" s="82">
        <v>165.82</v>
      </c>
      <c r="I17" s="109">
        <v>244.49</v>
      </c>
      <c r="J17" s="110">
        <v>112.85</v>
      </c>
      <c r="K17" s="82">
        <v>0</v>
      </c>
      <c r="L17" s="82">
        <v>18.010000000000002</v>
      </c>
      <c r="M17" s="82">
        <v>21.86</v>
      </c>
      <c r="N17" s="82">
        <v>73.489999999999995</v>
      </c>
      <c r="O17" s="110">
        <f t="shared" si="0"/>
        <v>822.95</v>
      </c>
      <c r="P17" s="111">
        <f>(O17-O18)/O18</f>
        <v>0.16178442860167999</v>
      </c>
      <c r="Q17" s="78">
        <f>O17/$O$84</f>
        <v>1.4843466764306416E-2</v>
      </c>
      <c r="R17" s="67">
        <f>O17-O18</f>
        <v>114.60000000000002</v>
      </c>
      <c r="S17" s="2"/>
      <c r="T17" s="6"/>
    </row>
    <row r="18" spans="1:112" s="5" customFormat="1" ht="19.5" thickBot="1" x14ac:dyDescent="0.35">
      <c r="A18" s="84" t="s">
        <v>16</v>
      </c>
      <c r="B18" s="112">
        <v>99.28</v>
      </c>
      <c r="C18" s="97">
        <v>28.28</v>
      </c>
      <c r="D18" s="86">
        <v>28.28</v>
      </c>
      <c r="E18" s="86">
        <v>0</v>
      </c>
      <c r="F18" s="86">
        <v>14.67</v>
      </c>
      <c r="G18" s="87">
        <v>372.06</v>
      </c>
      <c r="H18" s="86">
        <v>156.38999999999999</v>
      </c>
      <c r="I18" s="88">
        <v>215.67</v>
      </c>
      <c r="J18" s="99">
        <v>85.38</v>
      </c>
      <c r="K18" s="86">
        <v>0</v>
      </c>
      <c r="L18" s="86">
        <v>16.28</v>
      </c>
      <c r="M18" s="86">
        <v>20.7</v>
      </c>
      <c r="N18" s="88">
        <v>71.7</v>
      </c>
      <c r="O18" s="53">
        <f t="shared" si="0"/>
        <v>708.35</v>
      </c>
      <c r="P18" s="73"/>
      <c r="Q18" s="74"/>
      <c r="R18" s="7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4"/>
    </row>
    <row r="19" spans="1:112" s="1" customFormat="1" ht="19.5" thickBot="1" x14ac:dyDescent="0.35">
      <c r="A19" s="59" t="s">
        <v>71</v>
      </c>
      <c r="B19" s="113">
        <v>104.1</v>
      </c>
      <c r="C19" s="108">
        <v>0.04</v>
      </c>
      <c r="D19" s="114">
        <v>0.04</v>
      </c>
      <c r="E19" s="91">
        <v>0</v>
      </c>
      <c r="F19" s="91">
        <v>2.0699999999999998</v>
      </c>
      <c r="G19" s="83">
        <v>490.9</v>
      </c>
      <c r="H19" s="91">
        <v>129.19</v>
      </c>
      <c r="I19" s="92">
        <v>361.71</v>
      </c>
      <c r="J19" s="115">
        <v>9.4700000000000006</v>
      </c>
      <c r="K19" s="91">
        <v>0</v>
      </c>
      <c r="L19" s="91">
        <v>3.36</v>
      </c>
      <c r="M19" s="91">
        <v>2.75</v>
      </c>
      <c r="N19" s="91">
        <v>2.85</v>
      </c>
      <c r="O19" s="45">
        <f t="shared" si="0"/>
        <v>615.54000000000008</v>
      </c>
      <c r="P19" s="94">
        <f>(O19-O20)/O20</f>
        <v>2.9655972168534994</v>
      </c>
      <c r="Q19" s="78">
        <f>O19/$O$84</f>
        <v>1.1102433358164132E-2</v>
      </c>
      <c r="R19" s="67">
        <f>O19-O20</f>
        <v>460.32000000000011</v>
      </c>
      <c r="S19" s="2"/>
      <c r="T19" s="6"/>
    </row>
    <row r="20" spans="1:112" s="5" customFormat="1" ht="19.5" thickBot="1" x14ac:dyDescent="0.35">
      <c r="A20" s="84" t="s">
        <v>16</v>
      </c>
      <c r="B20" s="96">
        <v>0.97</v>
      </c>
      <c r="C20" s="116">
        <v>0</v>
      </c>
      <c r="D20" s="86">
        <v>0</v>
      </c>
      <c r="E20" s="86">
        <v>0</v>
      </c>
      <c r="F20" s="86">
        <v>0</v>
      </c>
      <c r="G20" s="87">
        <v>146.75</v>
      </c>
      <c r="H20" s="86">
        <v>38.729999999999997</v>
      </c>
      <c r="I20" s="88">
        <v>108.02</v>
      </c>
      <c r="J20" s="99">
        <v>5.76</v>
      </c>
      <c r="K20" s="86">
        <v>0</v>
      </c>
      <c r="L20" s="86">
        <v>1.04</v>
      </c>
      <c r="M20" s="86">
        <v>0</v>
      </c>
      <c r="N20" s="97">
        <v>0.7</v>
      </c>
      <c r="O20" s="117">
        <f t="shared" si="0"/>
        <v>155.21999999999997</v>
      </c>
      <c r="P20" s="73"/>
      <c r="Q20" s="74"/>
      <c r="R20" s="7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4"/>
    </row>
    <row r="21" spans="1:112" s="1" customFormat="1" ht="19.5" thickBot="1" x14ac:dyDescent="0.35">
      <c r="A21" s="59" t="s">
        <v>56</v>
      </c>
      <c r="B21" s="118">
        <v>452.33</v>
      </c>
      <c r="C21" s="101">
        <v>79.63</v>
      </c>
      <c r="D21" s="119">
        <v>74.569999999999993</v>
      </c>
      <c r="E21" s="120">
        <v>5.0599999999999996</v>
      </c>
      <c r="F21" s="121">
        <v>62.31</v>
      </c>
      <c r="G21" s="83">
        <v>944.01</v>
      </c>
      <c r="H21" s="122">
        <v>504.05</v>
      </c>
      <c r="I21" s="123">
        <v>439.96</v>
      </c>
      <c r="J21" s="113">
        <v>401.66</v>
      </c>
      <c r="K21" s="43">
        <v>4.97</v>
      </c>
      <c r="L21" s="124">
        <v>105.87</v>
      </c>
      <c r="M21" s="42">
        <v>221.53</v>
      </c>
      <c r="N21" s="42">
        <v>82.460000000000008</v>
      </c>
      <c r="O21" s="45">
        <f t="shared" si="0"/>
        <v>2354.7700000000004</v>
      </c>
      <c r="P21" s="77">
        <f>(O21-O22)/O22</f>
        <v>5.1208449773666787E-2</v>
      </c>
      <c r="Q21" s="78">
        <f>O21/$O$84</f>
        <v>4.2472750753491495E-2</v>
      </c>
      <c r="R21" s="67">
        <f>O21-O22</f>
        <v>114.71000000000004</v>
      </c>
      <c r="S21" s="2"/>
      <c r="T21" s="6"/>
    </row>
    <row r="22" spans="1:112" s="5" customFormat="1" ht="19.5" thickBot="1" x14ac:dyDescent="0.35">
      <c r="A22" s="84" t="s">
        <v>16</v>
      </c>
      <c r="B22" s="96">
        <v>292.41000000000003</v>
      </c>
      <c r="C22" s="85">
        <v>65.95</v>
      </c>
      <c r="D22" s="79">
        <v>57.96</v>
      </c>
      <c r="E22" s="125">
        <v>7.99</v>
      </c>
      <c r="F22" s="79">
        <v>42.42</v>
      </c>
      <c r="G22" s="87">
        <v>831.65</v>
      </c>
      <c r="H22" s="72">
        <v>481.72</v>
      </c>
      <c r="I22" s="126">
        <v>349.93</v>
      </c>
      <c r="J22" s="127">
        <v>402.01</v>
      </c>
      <c r="K22" s="79">
        <v>8.65</v>
      </c>
      <c r="L22" s="72">
        <v>91.31</v>
      </c>
      <c r="M22" s="52">
        <v>224.68</v>
      </c>
      <c r="N22" s="79">
        <v>280.98</v>
      </c>
      <c r="O22" s="53">
        <f t="shared" si="0"/>
        <v>2240.0600000000004</v>
      </c>
      <c r="P22" s="73"/>
      <c r="Q22" s="74"/>
      <c r="R22" s="7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4"/>
    </row>
    <row r="23" spans="1:112" s="7" customFormat="1" ht="19.5" thickBot="1" x14ac:dyDescent="0.35">
      <c r="A23" s="59" t="s">
        <v>57</v>
      </c>
      <c r="B23" s="82">
        <v>697.52</v>
      </c>
      <c r="C23" s="90">
        <v>197.44</v>
      </c>
      <c r="D23" s="82">
        <v>167.87</v>
      </c>
      <c r="E23" s="82">
        <v>29.57</v>
      </c>
      <c r="F23" s="128">
        <v>117.07</v>
      </c>
      <c r="G23" s="83">
        <v>1936.25</v>
      </c>
      <c r="H23" s="82">
        <v>1067.2</v>
      </c>
      <c r="I23" s="109">
        <v>869.05</v>
      </c>
      <c r="J23" s="93">
        <v>996.18</v>
      </c>
      <c r="K23" s="82">
        <v>23.74</v>
      </c>
      <c r="L23" s="82">
        <v>183.84</v>
      </c>
      <c r="M23" s="82">
        <v>181.54</v>
      </c>
      <c r="N23" s="82">
        <v>186.83999999999997</v>
      </c>
      <c r="O23" s="45">
        <f t="shared" si="0"/>
        <v>4520.4199999999992</v>
      </c>
      <c r="P23" s="77">
        <f>(O23-O24)/O24</f>
        <v>-8.0282644389330041E-2</v>
      </c>
      <c r="Q23" s="78">
        <f>O23/$O$84</f>
        <v>8.1534362999825014E-2</v>
      </c>
      <c r="R23" s="67">
        <f>O23-O24</f>
        <v>-394.59000000000106</v>
      </c>
      <c r="S23" s="9"/>
      <c r="T23" s="6"/>
    </row>
    <row r="24" spans="1:112" s="5" customFormat="1" ht="19.5" thickBot="1" x14ac:dyDescent="0.35">
      <c r="A24" s="84" t="s">
        <v>16</v>
      </c>
      <c r="B24" s="129">
        <v>418.36</v>
      </c>
      <c r="C24" s="97">
        <v>187.39</v>
      </c>
      <c r="D24" s="86">
        <v>155.02000000000001</v>
      </c>
      <c r="E24" s="86">
        <v>32.369999999999997</v>
      </c>
      <c r="F24" s="86">
        <v>116.38</v>
      </c>
      <c r="G24" s="87">
        <v>1723.89</v>
      </c>
      <c r="H24" s="86">
        <v>985.71</v>
      </c>
      <c r="I24" s="88">
        <v>738.18</v>
      </c>
      <c r="J24" s="89">
        <v>861.23</v>
      </c>
      <c r="K24" s="86">
        <v>20.89</v>
      </c>
      <c r="L24" s="86">
        <v>153.55000000000001</v>
      </c>
      <c r="M24" s="86">
        <v>177.98</v>
      </c>
      <c r="N24" s="86">
        <v>1255.3399999999999</v>
      </c>
      <c r="O24" s="98">
        <f t="shared" si="0"/>
        <v>4915.01</v>
      </c>
      <c r="P24" s="73"/>
      <c r="Q24" s="74"/>
      <c r="R24" s="7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"/>
    </row>
    <row r="25" spans="1:112" s="1" customFormat="1" ht="19.5" thickBot="1" x14ac:dyDescent="0.35">
      <c r="A25" s="59" t="s">
        <v>58</v>
      </c>
      <c r="B25" s="91">
        <v>254.93</v>
      </c>
      <c r="C25" s="101">
        <v>61.01</v>
      </c>
      <c r="D25" s="91">
        <v>59.17</v>
      </c>
      <c r="E25" s="91">
        <v>1.84</v>
      </c>
      <c r="F25" s="91">
        <v>32.93</v>
      </c>
      <c r="G25" s="83">
        <v>1123.29</v>
      </c>
      <c r="H25" s="91">
        <v>564.99</v>
      </c>
      <c r="I25" s="92">
        <v>558.29999999999995</v>
      </c>
      <c r="J25" s="45">
        <v>510.25</v>
      </c>
      <c r="K25" s="91">
        <v>0.08</v>
      </c>
      <c r="L25" s="91">
        <v>45.35</v>
      </c>
      <c r="M25" s="91">
        <v>33.520000000000003</v>
      </c>
      <c r="N25" s="91">
        <v>469.61</v>
      </c>
      <c r="O25" s="45">
        <f t="shared" si="0"/>
        <v>2530.9699999999998</v>
      </c>
      <c r="P25" s="77">
        <f>(O25-O26)/O26</f>
        <v>0.22819098086600367</v>
      </c>
      <c r="Q25" s="78">
        <f>O25/$O$84</f>
        <v>4.5650852514073283E-2</v>
      </c>
      <c r="R25" s="67">
        <f>O25-O26</f>
        <v>470.23999999999978</v>
      </c>
      <c r="S25" s="2"/>
      <c r="T25" s="6"/>
    </row>
    <row r="26" spans="1:112" s="5" customFormat="1" ht="19.5" thickBot="1" x14ac:dyDescent="0.35">
      <c r="A26" s="84" t="s">
        <v>16</v>
      </c>
      <c r="B26" s="129">
        <v>149.38</v>
      </c>
      <c r="C26" s="97">
        <v>55.53</v>
      </c>
      <c r="D26" s="86">
        <v>53.36</v>
      </c>
      <c r="E26" s="86">
        <v>2.17</v>
      </c>
      <c r="F26" s="86">
        <v>25.54</v>
      </c>
      <c r="G26" s="87">
        <v>972.84</v>
      </c>
      <c r="H26" s="86">
        <v>496.06</v>
      </c>
      <c r="I26" s="88">
        <v>476.78</v>
      </c>
      <c r="J26" s="89">
        <v>285.61</v>
      </c>
      <c r="K26" s="86">
        <v>0.06</v>
      </c>
      <c r="L26" s="86">
        <v>29.57</v>
      </c>
      <c r="M26" s="86">
        <v>39.979999999999997</v>
      </c>
      <c r="N26" s="86">
        <v>502.22</v>
      </c>
      <c r="O26" s="98">
        <f t="shared" si="0"/>
        <v>2060.73</v>
      </c>
      <c r="P26" s="73"/>
      <c r="Q26" s="74"/>
      <c r="R26" s="7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"/>
    </row>
    <row r="27" spans="1:112" s="11" customFormat="1" ht="19.5" thickBot="1" x14ac:dyDescent="0.35">
      <c r="A27" s="59" t="s">
        <v>55</v>
      </c>
      <c r="B27" s="114">
        <v>9.1199999999999992</v>
      </c>
      <c r="C27" s="101">
        <v>0</v>
      </c>
      <c r="D27" s="91">
        <v>0</v>
      </c>
      <c r="E27" s="91">
        <v>0</v>
      </c>
      <c r="F27" s="91">
        <v>0.91</v>
      </c>
      <c r="G27" s="83">
        <v>66.599999999999994</v>
      </c>
      <c r="H27" s="91">
        <v>35.020000000000003</v>
      </c>
      <c r="I27" s="92">
        <v>31.58</v>
      </c>
      <c r="J27" s="93">
        <v>26.87</v>
      </c>
      <c r="K27" s="91">
        <v>0</v>
      </c>
      <c r="L27" s="91">
        <v>0</v>
      </c>
      <c r="M27" s="91">
        <v>7.97</v>
      </c>
      <c r="N27" s="91">
        <v>3.28</v>
      </c>
      <c r="O27" s="45">
        <f t="shared" si="0"/>
        <v>114.75</v>
      </c>
      <c r="P27" s="77">
        <f>(O27-O28)/O28</f>
        <v>0.60131174993022618</v>
      </c>
      <c r="Q27" s="78">
        <f>O27/$O$84</f>
        <v>2.0697342623539235E-3</v>
      </c>
      <c r="R27" s="67">
        <f>O27-O28</f>
        <v>43.09</v>
      </c>
      <c r="S27" s="10"/>
      <c r="T27" s="6"/>
    </row>
    <row r="28" spans="1:112" s="5" customFormat="1" ht="19.5" thickBot="1" x14ac:dyDescent="0.35">
      <c r="A28" s="84" t="s">
        <v>16</v>
      </c>
      <c r="B28" s="103">
        <v>3.68</v>
      </c>
      <c r="C28" s="97">
        <v>0</v>
      </c>
      <c r="D28" s="86">
        <v>0</v>
      </c>
      <c r="E28" s="86">
        <v>0</v>
      </c>
      <c r="F28" s="86">
        <v>0.04</v>
      </c>
      <c r="G28" s="87">
        <v>52.29</v>
      </c>
      <c r="H28" s="86">
        <v>27.28</v>
      </c>
      <c r="I28" s="88">
        <v>25.01</v>
      </c>
      <c r="J28" s="89">
        <v>11.49</v>
      </c>
      <c r="K28" s="86">
        <v>0</v>
      </c>
      <c r="L28" s="86">
        <v>0</v>
      </c>
      <c r="M28" s="86">
        <v>1.64</v>
      </c>
      <c r="N28" s="86">
        <v>2.52</v>
      </c>
      <c r="O28" s="98">
        <f t="shared" si="0"/>
        <v>71.66</v>
      </c>
      <c r="P28" s="73"/>
      <c r="Q28" s="74"/>
      <c r="R28" s="7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"/>
    </row>
    <row r="29" spans="1:112" s="1" customFormat="1" ht="19.5" thickBot="1" x14ac:dyDescent="0.35">
      <c r="A29" s="59" t="s">
        <v>77</v>
      </c>
      <c r="B29" s="91">
        <v>36.54</v>
      </c>
      <c r="C29" s="101">
        <v>12.13</v>
      </c>
      <c r="D29" s="91">
        <v>12.13</v>
      </c>
      <c r="E29" s="91">
        <v>0</v>
      </c>
      <c r="F29" s="91">
        <v>10.8</v>
      </c>
      <c r="G29" s="83">
        <v>288.62</v>
      </c>
      <c r="H29" s="91">
        <v>169.9</v>
      </c>
      <c r="I29" s="92">
        <v>118.72</v>
      </c>
      <c r="J29" s="93">
        <v>105.78</v>
      </c>
      <c r="K29" s="91">
        <v>0</v>
      </c>
      <c r="L29" s="91">
        <v>5.98</v>
      </c>
      <c r="M29" s="91">
        <v>7.7</v>
      </c>
      <c r="N29" s="91">
        <v>22.27</v>
      </c>
      <c r="O29" s="45">
        <f t="shared" si="0"/>
        <v>489.82</v>
      </c>
      <c r="P29" s="77">
        <f>(O29-O30)/O30</f>
        <v>0.36874755490974115</v>
      </c>
      <c r="Q29" s="78">
        <f>O29/$O$84</f>
        <v>8.8348343040191603E-3</v>
      </c>
      <c r="R29" s="67">
        <f>O29-O30</f>
        <v>131.95999999999998</v>
      </c>
      <c r="S29" s="2"/>
      <c r="T29" s="6"/>
    </row>
    <row r="30" spans="1:112" s="5" customFormat="1" ht="19.5" thickBot="1" x14ac:dyDescent="0.35">
      <c r="A30" s="84" t="s">
        <v>16</v>
      </c>
      <c r="B30" s="130">
        <v>20.260000000000002</v>
      </c>
      <c r="C30" s="129">
        <v>9.24</v>
      </c>
      <c r="D30" s="86">
        <v>9.24</v>
      </c>
      <c r="E30" s="86">
        <v>0</v>
      </c>
      <c r="F30" s="86">
        <v>10.73</v>
      </c>
      <c r="G30" s="87">
        <v>218.81</v>
      </c>
      <c r="H30" s="86">
        <v>131.68</v>
      </c>
      <c r="I30" s="88">
        <v>87.13</v>
      </c>
      <c r="J30" s="89">
        <v>70.86</v>
      </c>
      <c r="K30" s="86">
        <v>0</v>
      </c>
      <c r="L30" s="86">
        <v>8.18</v>
      </c>
      <c r="M30" s="86">
        <v>6.63</v>
      </c>
      <c r="N30" s="86">
        <v>13.15</v>
      </c>
      <c r="O30" s="98">
        <f t="shared" si="0"/>
        <v>357.86</v>
      </c>
      <c r="P30" s="73"/>
      <c r="Q30" s="74"/>
      <c r="R30" s="7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"/>
    </row>
    <row r="31" spans="1:112" s="1" customFormat="1" ht="19.5" thickBot="1" x14ac:dyDescent="0.35">
      <c r="A31" s="59" t="s">
        <v>25</v>
      </c>
      <c r="B31" s="91">
        <v>31.46</v>
      </c>
      <c r="C31" s="90">
        <v>7.65</v>
      </c>
      <c r="D31" s="91">
        <v>7.65</v>
      </c>
      <c r="E31" s="91">
        <v>0</v>
      </c>
      <c r="F31" s="91">
        <v>1.25</v>
      </c>
      <c r="G31" s="83">
        <v>304.07</v>
      </c>
      <c r="H31" s="91">
        <v>90.37</v>
      </c>
      <c r="I31" s="92">
        <v>213.7</v>
      </c>
      <c r="J31" s="93">
        <v>14.79</v>
      </c>
      <c r="K31" s="91">
        <v>0</v>
      </c>
      <c r="L31" s="91">
        <v>4.87</v>
      </c>
      <c r="M31" s="91">
        <v>1.52</v>
      </c>
      <c r="N31" s="91">
        <v>0.87</v>
      </c>
      <c r="O31" s="45">
        <f t="shared" si="0"/>
        <v>366.48</v>
      </c>
      <c r="P31" s="77">
        <f>(O31-O32)/O32</f>
        <v>0.51406734145837674</v>
      </c>
      <c r="Q31" s="78">
        <f>O31/$O$84</f>
        <v>6.6101630716119027E-3</v>
      </c>
      <c r="R31" s="67">
        <f>O31-O32</f>
        <v>124.43000000000006</v>
      </c>
      <c r="S31" s="2"/>
      <c r="T31" s="6"/>
    </row>
    <row r="32" spans="1:112" s="5" customFormat="1" ht="19.5" thickBot="1" x14ac:dyDescent="0.35">
      <c r="A32" s="84" t="s">
        <v>16</v>
      </c>
      <c r="B32" s="129">
        <v>25.39</v>
      </c>
      <c r="C32" s="97">
        <v>8.33</v>
      </c>
      <c r="D32" s="86">
        <v>8.33</v>
      </c>
      <c r="E32" s="86">
        <v>0</v>
      </c>
      <c r="F32" s="86">
        <v>2.54</v>
      </c>
      <c r="G32" s="131">
        <v>192.48</v>
      </c>
      <c r="H32" s="86">
        <v>54.72</v>
      </c>
      <c r="I32" s="88">
        <v>137.76</v>
      </c>
      <c r="J32" s="129">
        <v>6.17</v>
      </c>
      <c r="K32" s="86">
        <v>0</v>
      </c>
      <c r="L32" s="86">
        <v>5.26</v>
      </c>
      <c r="M32" s="86">
        <v>1.1399999999999999</v>
      </c>
      <c r="N32" s="86">
        <v>0.74</v>
      </c>
      <c r="O32" s="98">
        <f t="shared" si="0"/>
        <v>242.04999999999995</v>
      </c>
      <c r="P32" s="73"/>
      <c r="Q32" s="74"/>
      <c r="R32" s="7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"/>
    </row>
    <row r="33" spans="1:112" s="1" customFormat="1" ht="19.5" thickBot="1" x14ac:dyDescent="0.35">
      <c r="A33" s="59" t="s">
        <v>59</v>
      </c>
      <c r="B33" s="62">
        <v>455.73</v>
      </c>
      <c r="C33" s="63">
        <v>85.06</v>
      </c>
      <c r="D33" s="62">
        <v>51.45</v>
      </c>
      <c r="E33" s="62">
        <v>33.61</v>
      </c>
      <c r="F33" s="62">
        <v>87</v>
      </c>
      <c r="G33" s="132">
        <v>1794.23</v>
      </c>
      <c r="H33" s="62">
        <v>633.75</v>
      </c>
      <c r="I33" s="62">
        <v>1160.48</v>
      </c>
      <c r="J33" s="62">
        <v>1887.87</v>
      </c>
      <c r="K33" s="62">
        <v>43.73</v>
      </c>
      <c r="L33" s="62">
        <v>44.26</v>
      </c>
      <c r="M33" s="62">
        <v>85.15</v>
      </c>
      <c r="N33" s="62">
        <v>140.02000000000001</v>
      </c>
      <c r="O33" s="45">
        <f t="shared" si="0"/>
        <v>4623.0499999999993</v>
      </c>
      <c r="P33" s="77">
        <f>(O33-O34)/O34</f>
        <v>1.7793022370068856E-2</v>
      </c>
      <c r="Q33" s="78">
        <f>O33/$O$84</f>
        <v>8.3385490035514626E-2</v>
      </c>
      <c r="R33" s="67">
        <f>O33-O34</f>
        <v>80.81999999999789</v>
      </c>
      <c r="S33" s="2"/>
      <c r="T33" s="6"/>
    </row>
    <row r="34" spans="1:112" s="5" customFormat="1" ht="19.5" thickBot="1" x14ac:dyDescent="0.35">
      <c r="A34" s="84" t="s">
        <v>16</v>
      </c>
      <c r="B34" s="133">
        <v>366.13</v>
      </c>
      <c r="C34" s="134">
        <v>80.28</v>
      </c>
      <c r="D34" s="134">
        <v>64.44</v>
      </c>
      <c r="E34" s="134">
        <v>15.84</v>
      </c>
      <c r="F34" s="135">
        <v>63.92</v>
      </c>
      <c r="G34" s="136">
        <v>2410.61</v>
      </c>
      <c r="H34" s="134">
        <v>997.62</v>
      </c>
      <c r="I34" s="135">
        <v>1412.99</v>
      </c>
      <c r="J34" s="134">
        <v>1391.41</v>
      </c>
      <c r="K34" s="137">
        <v>7.89</v>
      </c>
      <c r="L34" s="138">
        <v>31.6</v>
      </c>
      <c r="M34" s="138">
        <v>45.31</v>
      </c>
      <c r="N34" s="138">
        <v>145.07999999999998</v>
      </c>
      <c r="O34" s="117">
        <f t="shared" si="0"/>
        <v>4542.2300000000014</v>
      </c>
      <c r="P34" s="73"/>
      <c r="Q34" s="74"/>
      <c r="R34" s="7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4"/>
    </row>
    <row r="35" spans="1:112" s="1" customFormat="1" ht="19.5" thickBot="1" x14ac:dyDescent="0.35">
      <c r="A35" s="59" t="s">
        <v>28</v>
      </c>
      <c r="B35" s="45">
        <v>1157.4000000000001</v>
      </c>
      <c r="C35" s="81">
        <v>273.27</v>
      </c>
      <c r="D35" s="45">
        <v>167.76</v>
      </c>
      <c r="E35" s="45">
        <v>105.51</v>
      </c>
      <c r="F35" s="45">
        <v>183.9</v>
      </c>
      <c r="G35" s="83">
        <v>2747.1</v>
      </c>
      <c r="H35" s="82">
        <v>929.62</v>
      </c>
      <c r="I35" s="45">
        <v>1817.48</v>
      </c>
      <c r="J35" s="93">
        <v>3545.53</v>
      </c>
      <c r="K35" s="45">
        <v>72.08</v>
      </c>
      <c r="L35" s="45">
        <v>198.06</v>
      </c>
      <c r="M35" s="45">
        <v>170.17</v>
      </c>
      <c r="N35" s="45">
        <v>531.4</v>
      </c>
      <c r="O35" s="45">
        <f t="shared" si="0"/>
        <v>8878.91</v>
      </c>
      <c r="P35" s="77">
        <f>(O35-O36)/O36</f>
        <v>0.13736961236298331</v>
      </c>
      <c r="Q35" s="78">
        <f>O35/$O$84</f>
        <v>0.16014801080049562</v>
      </c>
      <c r="R35" s="67">
        <f>O35-O36</f>
        <v>1072.3800000000001</v>
      </c>
      <c r="S35" s="2"/>
      <c r="T35" s="6"/>
    </row>
    <row r="36" spans="1:112" s="5" customFormat="1" ht="19.5" thickBot="1" x14ac:dyDescent="0.35">
      <c r="A36" s="84" t="s">
        <v>16</v>
      </c>
      <c r="B36" s="129">
        <v>738.61</v>
      </c>
      <c r="C36" s="97">
        <v>248.14</v>
      </c>
      <c r="D36" s="86">
        <v>157.81</v>
      </c>
      <c r="E36" s="86">
        <v>90.33</v>
      </c>
      <c r="F36" s="86">
        <v>152.96</v>
      </c>
      <c r="G36" s="87">
        <v>2915.39</v>
      </c>
      <c r="H36" s="86">
        <v>1062.3399999999999</v>
      </c>
      <c r="I36" s="88">
        <v>1853.05</v>
      </c>
      <c r="J36" s="89">
        <v>2949.61</v>
      </c>
      <c r="K36" s="86">
        <v>55.2</v>
      </c>
      <c r="L36" s="86">
        <v>182.66</v>
      </c>
      <c r="M36" s="86">
        <v>168.79</v>
      </c>
      <c r="N36" s="86">
        <v>395.17</v>
      </c>
      <c r="O36" s="98">
        <f t="shared" si="0"/>
        <v>7806.53</v>
      </c>
      <c r="P36" s="73"/>
      <c r="Q36" s="74"/>
      <c r="R36" s="7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4"/>
    </row>
    <row r="37" spans="1:112" s="1" customFormat="1" ht="19.5" thickBot="1" x14ac:dyDescent="0.35">
      <c r="A37" s="59" t="s">
        <v>30</v>
      </c>
      <c r="B37" s="91">
        <v>560.82000000000005</v>
      </c>
      <c r="C37" s="108">
        <v>122.04</v>
      </c>
      <c r="D37" s="91">
        <v>74.55</v>
      </c>
      <c r="E37" s="91">
        <v>47.49</v>
      </c>
      <c r="F37" s="91">
        <v>82.88</v>
      </c>
      <c r="G37" s="83">
        <v>1312.32</v>
      </c>
      <c r="H37" s="91">
        <v>405.54</v>
      </c>
      <c r="I37" s="92">
        <v>906.78</v>
      </c>
      <c r="J37" s="45">
        <v>1280.45</v>
      </c>
      <c r="K37" s="91">
        <v>27.25</v>
      </c>
      <c r="L37" s="91">
        <v>45.85</v>
      </c>
      <c r="M37" s="91">
        <v>70.63</v>
      </c>
      <c r="N37" s="91">
        <v>768.95</v>
      </c>
      <c r="O37" s="45">
        <f t="shared" si="0"/>
        <v>4271.1900000000005</v>
      </c>
      <c r="P37" s="77">
        <f>(O37-O38)/O38</f>
        <v>5.14397264556661E-2</v>
      </c>
      <c r="Q37" s="78">
        <f>O37/$O$84</f>
        <v>7.703902644029155E-2</v>
      </c>
      <c r="R37" s="67">
        <f>O37-O38</f>
        <v>208.96000000000049</v>
      </c>
      <c r="S37" s="2"/>
      <c r="T37" s="6"/>
    </row>
    <row r="38" spans="1:112" s="5" customFormat="1" ht="19.5" thickBot="1" x14ac:dyDescent="0.35">
      <c r="A38" s="84" t="s">
        <v>16</v>
      </c>
      <c r="B38" s="129">
        <v>394.13</v>
      </c>
      <c r="C38" s="97">
        <v>116.73</v>
      </c>
      <c r="D38" s="86">
        <v>78.209999999999994</v>
      </c>
      <c r="E38" s="86">
        <v>38.520000000000003</v>
      </c>
      <c r="F38" s="86">
        <v>85.42</v>
      </c>
      <c r="G38" s="87">
        <v>1446.55</v>
      </c>
      <c r="H38" s="86">
        <v>501.17</v>
      </c>
      <c r="I38" s="88">
        <v>945.38</v>
      </c>
      <c r="J38" s="139">
        <v>1282.31</v>
      </c>
      <c r="K38" s="86">
        <v>31.78</v>
      </c>
      <c r="L38" s="86">
        <v>45.36</v>
      </c>
      <c r="M38" s="86">
        <v>67.099999999999994</v>
      </c>
      <c r="N38" s="86">
        <v>592.85</v>
      </c>
      <c r="O38" s="98">
        <f t="shared" si="0"/>
        <v>4062.23</v>
      </c>
      <c r="P38" s="73"/>
      <c r="Q38" s="74"/>
      <c r="R38" s="7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4"/>
    </row>
    <row r="39" spans="1:112" s="1" customFormat="1" ht="19.5" thickBot="1" x14ac:dyDescent="0.35">
      <c r="A39" s="59" t="s">
        <v>60</v>
      </c>
      <c r="B39" s="91">
        <v>0.77</v>
      </c>
      <c r="C39" s="108">
        <v>-0.01</v>
      </c>
      <c r="D39" s="91">
        <v>-0.01</v>
      </c>
      <c r="E39" s="91">
        <v>0</v>
      </c>
      <c r="F39" s="91">
        <v>0.2</v>
      </c>
      <c r="G39" s="83">
        <v>18.510000000000002</v>
      </c>
      <c r="H39" s="91">
        <v>0.1</v>
      </c>
      <c r="I39" s="92">
        <v>18.41</v>
      </c>
      <c r="J39" s="93">
        <v>7.0000000000000007E-2</v>
      </c>
      <c r="K39" s="91">
        <v>0</v>
      </c>
      <c r="L39" s="91">
        <v>16.11</v>
      </c>
      <c r="M39" s="91">
        <v>0.05</v>
      </c>
      <c r="N39" s="91">
        <v>1.77</v>
      </c>
      <c r="O39" s="45">
        <f t="shared" si="0"/>
        <v>37.470000000000006</v>
      </c>
      <c r="P39" s="140">
        <f>(O39-O40)/O40</f>
        <v>0.12827461607949428</v>
      </c>
      <c r="Q39" s="78">
        <f>O39/$O$84</f>
        <v>6.7584263887060145E-4</v>
      </c>
      <c r="R39" s="67">
        <f>O39-O40</f>
        <v>4.2600000000000051</v>
      </c>
      <c r="S39" s="2"/>
      <c r="T39" s="6"/>
    </row>
    <row r="40" spans="1:112" s="5" customFormat="1" ht="19.5" thickBot="1" x14ac:dyDescent="0.35">
      <c r="A40" s="84" t="s">
        <v>16</v>
      </c>
      <c r="B40" s="103">
        <v>0.45</v>
      </c>
      <c r="C40" s="97">
        <v>0.02</v>
      </c>
      <c r="D40" s="86">
        <v>0.02</v>
      </c>
      <c r="E40" s="86">
        <v>0</v>
      </c>
      <c r="F40" s="86">
        <v>0.06</v>
      </c>
      <c r="G40" s="87">
        <v>19.14</v>
      </c>
      <c r="H40" s="86">
        <v>0.11</v>
      </c>
      <c r="I40" s="88">
        <v>19.03</v>
      </c>
      <c r="J40" s="99">
        <v>0.03</v>
      </c>
      <c r="K40" s="86">
        <v>0</v>
      </c>
      <c r="L40" s="86">
        <v>12.33</v>
      </c>
      <c r="M40" s="86">
        <v>0.06</v>
      </c>
      <c r="N40" s="86">
        <v>1.1200000000000001</v>
      </c>
      <c r="O40" s="98">
        <f t="shared" si="0"/>
        <v>33.21</v>
      </c>
      <c r="P40" s="73"/>
      <c r="Q40" s="74"/>
      <c r="R40" s="7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4"/>
    </row>
    <row r="41" spans="1:112" s="1" customFormat="1" ht="19.5" thickBot="1" x14ac:dyDescent="0.35">
      <c r="A41" s="59" t="s">
        <v>18</v>
      </c>
      <c r="B41" s="141">
        <v>363.48</v>
      </c>
      <c r="C41" s="108">
        <v>65.02</v>
      </c>
      <c r="D41" s="91">
        <v>56.81</v>
      </c>
      <c r="E41" s="91">
        <v>8.2100000000000009</v>
      </c>
      <c r="F41" s="91">
        <v>44.35</v>
      </c>
      <c r="G41" s="83">
        <v>1141.48</v>
      </c>
      <c r="H41" s="91">
        <v>460.17</v>
      </c>
      <c r="I41" s="92">
        <v>681.31</v>
      </c>
      <c r="J41" s="115">
        <v>638.13</v>
      </c>
      <c r="K41" s="91">
        <v>7.09</v>
      </c>
      <c r="L41" s="91">
        <v>19.010000000000002</v>
      </c>
      <c r="M41" s="91">
        <v>26.19</v>
      </c>
      <c r="N41" s="91">
        <v>275.98</v>
      </c>
      <c r="O41" s="45">
        <f t="shared" si="0"/>
        <v>2580.7300000000005</v>
      </c>
      <c r="P41" s="142">
        <f>(O41-O42)/O42</f>
        <v>0.25910765252604151</v>
      </c>
      <c r="Q41" s="143">
        <f>O41/$O$84</f>
        <v>4.6548368652589468E-2</v>
      </c>
      <c r="R41" s="144">
        <f>O41-O42</f>
        <v>531.08000000000084</v>
      </c>
      <c r="S41" s="2"/>
    </row>
    <row r="42" spans="1:112" s="5" customFormat="1" ht="19.5" thickBot="1" x14ac:dyDescent="0.35">
      <c r="A42" s="84" t="s">
        <v>16</v>
      </c>
      <c r="B42" s="129">
        <v>222.31</v>
      </c>
      <c r="C42" s="97">
        <v>41.47</v>
      </c>
      <c r="D42" s="86">
        <v>37.49</v>
      </c>
      <c r="E42" s="86">
        <v>3.98</v>
      </c>
      <c r="F42" s="86">
        <v>28.34</v>
      </c>
      <c r="G42" s="87">
        <v>922.04</v>
      </c>
      <c r="H42" s="86">
        <v>423.03</v>
      </c>
      <c r="I42" s="97">
        <v>499.01</v>
      </c>
      <c r="J42" s="97">
        <v>569.99</v>
      </c>
      <c r="K42" s="145">
        <v>3.01</v>
      </c>
      <c r="L42" s="86">
        <v>14.32</v>
      </c>
      <c r="M42" s="86">
        <v>22.04</v>
      </c>
      <c r="N42" s="86">
        <v>226.13</v>
      </c>
      <c r="O42" s="98">
        <f t="shared" si="0"/>
        <v>2049.6499999999996</v>
      </c>
      <c r="P42" s="73"/>
      <c r="Q42" s="74"/>
      <c r="R42" s="7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4"/>
    </row>
    <row r="43" spans="1:112" s="22" customFormat="1" ht="19.5" thickBot="1" x14ac:dyDescent="0.35">
      <c r="A43" s="59" t="s">
        <v>74</v>
      </c>
      <c r="B43" s="101">
        <v>117.93</v>
      </c>
      <c r="C43" s="146">
        <v>17.28</v>
      </c>
      <c r="D43" s="147">
        <v>17.28</v>
      </c>
      <c r="E43" s="147">
        <v>0</v>
      </c>
      <c r="F43" s="147">
        <v>26.98</v>
      </c>
      <c r="G43" s="83">
        <v>623.95000000000005</v>
      </c>
      <c r="H43" s="147">
        <v>369.07</v>
      </c>
      <c r="I43" s="148">
        <v>254.88</v>
      </c>
      <c r="J43" s="101">
        <v>135.83000000000001</v>
      </c>
      <c r="K43" s="147">
        <v>0</v>
      </c>
      <c r="L43" s="147">
        <v>5.29</v>
      </c>
      <c r="M43" s="147">
        <v>20.04</v>
      </c>
      <c r="N43" s="147">
        <v>15.43</v>
      </c>
      <c r="O43" s="45">
        <f t="shared" si="0"/>
        <v>962.73</v>
      </c>
      <c r="P43" s="149">
        <f>(O43-O44)/O44</f>
        <v>-1.0086988709975883E-2</v>
      </c>
      <c r="Q43" s="150">
        <f>O43/$O$84</f>
        <v>1.7364664630901895E-2</v>
      </c>
      <c r="R43" s="151">
        <f>O43-O44</f>
        <v>-9.8099999999999454</v>
      </c>
    </row>
    <row r="44" spans="1:112" s="3" customFormat="1" ht="19.5" thickBot="1" x14ac:dyDescent="0.35">
      <c r="A44" s="84" t="s">
        <v>16</v>
      </c>
      <c r="B44" s="152">
        <v>74.42</v>
      </c>
      <c r="C44" s="97">
        <v>16.84</v>
      </c>
      <c r="D44" s="153">
        <v>16.73</v>
      </c>
      <c r="E44" s="88">
        <v>0.11</v>
      </c>
      <c r="F44" s="88">
        <v>22.43</v>
      </c>
      <c r="G44" s="53">
        <v>701.85</v>
      </c>
      <c r="H44" s="153">
        <v>426.45</v>
      </c>
      <c r="I44" s="88">
        <v>275.39999999999998</v>
      </c>
      <c r="J44" s="88">
        <v>124.15</v>
      </c>
      <c r="K44" s="88">
        <v>0</v>
      </c>
      <c r="L44" s="88">
        <v>5.64</v>
      </c>
      <c r="M44" s="88">
        <v>21.96</v>
      </c>
      <c r="N44" s="86">
        <v>5.25</v>
      </c>
      <c r="O44" s="98">
        <f t="shared" si="0"/>
        <v>972.54</v>
      </c>
      <c r="P44" s="154"/>
      <c r="Q44" s="155"/>
      <c r="R44" s="75"/>
    </row>
    <row r="45" spans="1:112" s="22" customFormat="1" ht="19.5" thickBot="1" x14ac:dyDescent="0.35">
      <c r="A45" s="59" t="s">
        <v>24</v>
      </c>
      <c r="B45" s="156">
        <v>398.47</v>
      </c>
      <c r="C45" s="101">
        <v>10.119999999999999</v>
      </c>
      <c r="D45" s="147">
        <v>10.119999999999999</v>
      </c>
      <c r="E45" s="147">
        <v>0</v>
      </c>
      <c r="F45" s="147">
        <v>11.61</v>
      </c>
      <c r="G45" s="83">
        <v>290.93</v>
      </c>
      <c r="H45" s="147">
        <v>185.31</v>
      </c>
      <c r="I45" s="148">
        <v>105.62</v>
      </c>
      <c r="J45" s="90">
        <v>229.2</v>
      </c>
      <c r="K45" s="147">
        <v>0</v>
      </c>
      <c r="L45" s="147">
        <v>7.57</v>
      </c>
      <c r="M45" s="147">
        <v>187.18</v>
      </c>
      <c r="N45" s="147">
        <v>538.41999999999996</v>
      </c>
      <c r="O45" s="45">
        <f t="shared" si="0"/>
        <v>1673.5</v>
      </c>
      <c r="P45" s="149">
        <f>(O45-O46)/O46</f>
        <v>0.27002557505938418</v>
      </c>
      <c r="Q45" s="150">
        <f>O45/$O$84</f>
        <v>3.018475196557116E-2</v>
      </c>
      <c r="R45" s="151">
        <f>O45-O46</f>
        <v>355.80999999999995</v>
      </c>
    </row>
    <row r="46" spans="1:112" s="3" customFormat="1" ht="19.5" thickBot="1" x14ac:dyDescent="0.35">
      <c r="A46" s="84" t="s">
        <v>16</v>
      </c>
      <c r="B46" s="152">
        <v>269.86</v>
      </c>
      <c r="C46" s="88">
        <v>8.3000000000000007</v>
      </c>
      <c r="D46" s="88">
        <v>8.3000000000000007</v>
      </c>
      <c r="E46" s="97">
        <v>0</v>
      </c>
      <c r="F46" s="153">
        <v>9.6999999999999993</v>
      </c>
      <c r="G46" s="54">
        <v>316.37</v>
      </c>
      <c r="H46" s="88">
        <v>212.73</v>
      </c>
      <c r="I46" s="97">
        <v>103.64</v>
      </c>
      <c r="J46" s="157">
        <v>155.49</v>
      </c>
      <c r="K46" s="88">
        <v>0</v>
      </c>
      <c r="L46" s="97">
        <v>3.41</v>
      </c>
      <c r="M46" s="153">
        <v>118.02</v>
      </c>
      <c r="N46" s="86">
        <v>436.54</v>
      </c>
      <c r="O46" s="98">
        <f t="shared" si="0"/>
        <v>1317.69</v>
      </c>
      <c r="P46" s="158"/>
      <c r="Q46" s="159"/>
      <c r="R46" s="160"/>
    </row>
    <row r="47" spans="1:112" s="22" customFormat="1" ht="19.5" thickBot="1" x14ac:dyDescent="0.35">
      <c r="A47" s="59" t="s">
        <v>62</v>
      </c>
      <c r="B47" s="156">
        <v>12.1</v>
      </c>
      <c r="C47" s="101">
        <v>0.57999999999999996</v>
      </c>
      <c r="D47" s="147">
        <v>0.57999999999999996</v>
      </c>
      <c r="E47" s="147">
        <v>0</v>
      </c>
      <c r="F47" s="147">
        <v>5.86</v>
      </c>
      <c r="G47" s="83">
        <v>720.78</v>
      </c>
      <c r="H47" s="147">
        <v>173.83</v>
      </c>
      <c r="I47" s="148">
        <v>546.95000000000005</v>
      </c>
      <c r="J47" s="101">
        <v>0.24</v>
      </c>
      <c r="K47" s="147">
        <v>0</v>
      </c>
      <c r="L47" s="147">
        <v>1.5</v>
      </c>
      <c r="M47" s="147">
        <v>3.53</v>
      </c>
      <c r="N47" s="147">
        <v>3.19</v>
      </c>
      <c r="O47" s="45">
        <f t="shared" si="0"/>
        <v>747.78</v>
      </c>
      <c r="P47" s="161">
        <f>(O47-O48)/O48</f>
        <v>6.6474606728753216E-2</v>
      </c>
      <c r="Q47" s="150">
        <f>O47/$O$84</f>
        <v>1.3487632999590559E-2</v>
      </c>
      <c r="R47" s="151">
        <f>O47-O48</f>
        <v>46.6099999999999</v>
      </c>
    </row>
    <row r="48" spans="1:112" s="3" customFormat="1" ht="19.5" thickBot="1" x14ac:dyDescent="0.35">
      <c r="A48" s="84" t="s">
        <v>16</v>
      </c>
      <c r="B48" s="152">
        <v>10.29</v>
      </c>
      <c r="C48" s="97">
        <v>0.69</v>
      </c>
      <c r="D48" s="153">
        <v>0.69</v>
      </c>
      <c r="E48" s="88">
        <v>0</v>
      </c>
      <c r="F48" s="97">
        <v>5</v>
      </c>
      <c r="G48" s="53">
        <v>674.51</v>
      </c>
      <c r="H48" s="97">
        <v>173.03</v>
      </c>
      <c r="I48" s="153">
        <v>501.48</v>
      </c>
      <c r="J48" s="88">
        <v>0.19</v>
      </c>
      <c r="K48" s="88">
        <v>0</v>
      </c>
      <c r="L48" s="97">
        <v>1.5</v>
      </c>
      <c r="M48" s="153">
        <v>5.49</v>
      </c>
      <c r="N48" s="86">
        <v>3.5</v>
      </c>
      <c r="O48" s="98">
        <f t="shared" si="0"/>
        <v>701.17000000000007</v>
      </c>
      <c r="P48" s="158"/>
      <c r="Q48" s="159"/>
      <c r="R48" s="160"/>
    </row>
    <row r="49" spans="1:197" s="22" customFormat="1" ht="19.5" thickBot="1" x14ac:dyDescent="0.35">
      <c r="A49" s="59" t="s">
        <v>17</v>
      </c>
      <c r="B49" s="156">
        <v>449.11</v>
      </c>
      <c r="C49" s="101">
        <v>130.21</v>
      </c>
      <c r="D49" s="147">
        <v>130.21</v>
      </c>
      <c r="E49" s="147">
        <v>0</v>
      </c>
      <c r="F49" s="147">
        <v>22.22</v>
      </c>
      <c r="G49" s="83">
        <v>1291.49</v>
      </c>
      <c r="H49" s="147">
        <v>566.24</v>
      </c>
      <c r="I49" s="148">
        <v>725.25</v>
      </c>
      <c r="J49" s="90">
        <v>352.06</v>
      </c>
      <c r="K49" s="147">
        <v>0</v>
      </c>
      <c r="L49" s="147">
        <v>139.84</v>
      </c>
      <c r="M49" s="147">
        <v>48.08</v>
      </c>
      <c r="N49" s="147">
        <v>382.71999999999997</v>
      </c>
      <c r="O49" s="45">
        <f t="shared" si="0"/>
        <v>2815.73</v>
      </c>
      <c r="P49" s="149">
        <f>(O49-O50)/O50</f>
        <v>0.32816199847171257</v>
      </c>
      <c r="Q49" s="150">
        <f>O49/$O$84</f>
        <v>5.0787040126691177E-2</v>
      </c>
      <c r="R49" s="151">
        <f>O49-O50</f>
        <v>695.71</v>
      </c>
    </row>
    <row r="50" spans="1:197" s="3" customFormat="1" ht="19.5" thickBot="1" x14ac:dyDescent="0.35">
      <c r="A50" s="84" t="s">
        <v>16</v>
      </c>
      <c r="B50" s="152">
        <v>338.52</v>
      </c>
      <c r="C50" s="97">
        <v>128.27000000000001</v>
      </c>
      <c r="D50" s="153">
        <v>128.27000000000001</v>
      </c>
      <c r="E50" s="97">
        <v>0</v>
      </c>
      <c r="F50" s="153">
        <v>44.53</v>
      </c>
      <c r="G50" s="53">
        <v>1077.23</v>
      </c>
      <c r="H50" s="116">
        <v>572.66</v>
      </c>
      <c r="I50" s="116">
        <v>504.57</v>
      </c>
      <c r="J50" s="116">
        <v>264.24</v>
      </c>
      <c r="K50" s="153">
        <v>1.64</v>
      </c>
      <c r="L50" s="97">
        <v>134.04</v>
      </c>
      <c r="M50" s="97">
        <v>84.88</v>
      </c>
      <c r="N50" s="86">
        <v>46.67</v>
      </c>
      <c r="O50" s="98">
        <f t="shared" si="0"/>
        <v>2120.02</v>
      </c>
      <c r="P50" s="158"/>
      <c r="Q50" s="159"/>
      <c r="R50" s="160"/>
    </row>
    <row r="51" spans="1:197" s="22" customFormat="1" ht="19.5" thickBot="1" x14ac:dyDescent="0.35">
      <c r="A51" s="59" t="s">
        <v>29</v>
      </c>
      <c r="B51" s="60">
        <v>641.41</v>
      </c>
      <c r="C51" s="60">
        <v>133.11000000000001</v>
      </c>
      <c r="D51" s="60">
        <v>87.29</v>
      </c>
      <c r="E51" s="60">
        <v>45.82</v>
      </c>
      <c r="F51" s="60">
        <v>138.11000000000001</v>
      </c>
      <c r="G51" s="60">
        <v>2147.0300000000002</v>
      </c>
      <c r="H51" s="60">
        <v>549.21</v>
      </c>
      <c r="I51" s="60">
        <v>1597.82</v>
      </c>
      <c r="J51" s="60">
        <v>1533.88</v>
      </c>
      <c r="K51" s="60">
        <v>7.57</v>
      </c>
      <c r="L51" s="60">
        <v>67.989999999999995</v>
      </c>
      <c r="M51" s="60">
        <v>187.66</v>
      </c>
      <c r="N51" s="61">
        <v>187.41</v>
      </c>
      <c r="O51" s="45">
        <f t="shared" si="0"/>
        <v>5044.17</v>
      </c>
      <c r="P51" s="149">
        <f>(O51-O52)/O52</f>
        <v>4.6994868984756369E-2</v>
      </c>
      <c r="Q51" s="150">
        <f>O51/$O$84</f>
        <v>9.0981189317104916E-2</v>
      </c>
      <c r="R51" s="151">
        <f>O51-O52</f>
        <v>226.40999999999985</v>
      </c>
    </row>
    <row r="52" spans="1:197" s="3" customFormat="1" ht="19.5" thickBot="1" x14ac:dyDescent="0.35">
      <c r="A52" s="68" t="s">
        <v>16</v>
      </c>
      <c r="B52" s="71">
        <v>449.25</v>
      </c>
      <c r="C52" s="71">
        <v>125.42</v>
      </c>
      <c r="D52" s="69">
        <v>81.849999999999994</v>
      </c>
      <c r="E52" s="69">
        <v>43.57</v>
      </c>
      <c r="F52" s="69">
        <v>126.07</v>
      </c>
      <c r="G52" s="70">
        <v>2141.63</v>
      </c>
      <c r="H52" s="71">
        <v>604.66</v>
      </c>
      <c r="I52" s="71">
        <v>1536.97</v>
      </c>
      <c r="J52" s="69">
        <v>1602.34</v>
      </c>
      <c r="K52" s="79">
        <v>5.0199999999999996</v>
      </c>
      <c r="L52" s="69">
        <v>70.900000000000006</v>
      </c>
      <c r="M52" s="69">
        <v>73.59</v>
      </c>
      <c r="N52" s="162">
        <v>223.54</v>
      </c>
      <c r="O52" s="117">
        <f t="shared" si="0"/>
        <v>4817.76</v>
      </c>
      <c r="P52" s="158"/>
      <c r="Q52" s="159"/>
      <c r="R52" s="160"/>
    </row>
    <row r="53" spans="1:197" s="22" customFormat="1" ht="19.5" thickBot="1" x14ac:dyDescent="0.35">
      <c r="A53" s="59" t="s">
        <v>22</v>
      </c>
      <c r="B53" s="156">
        <v>97.31</v>
      </c>
      <c r="C53" s="163">
        <v>5.61</v>
      </c>
      <c r="D53" s="147">
        <v>4.87</v>
      </c>
      <c r="E53" s="147">
        <v>0.74</v>
      </c>
      <c r="F53" s="147">
        <v>3.58</v>
      </c>
      <c r="G53" s="82">
        <v>200.61</v>
      </c>
      <c r="H53" s="147">
        <v>101.69</v>
      </c>
      <c r="I53" s="148">
        <v>98.92</v>
      </c>
      <c r="J53" s="164">
        <v>62.07</v>
      </c>
      <c r="K53" s="147">
        <v>0</v>
      </c>
      <c r="L53" s="147">
        <v>1.63</v>
      </c>
      <c r="M53" s="147">
        <v>25.19</v>
      </c>
      <c r="N53" s="147">
        <v>104.7</v>
      </c>
      <c r="O53" s="45">
        <f t="shared" si="0"/>
        <v>500.7</v>
      </c>
      <c r="P53" s="149">
        <f>(O53-O54)/O54</f>
        <v>0.14511149228130343</v>
      </c>
      <c r="Q53" s="150">
        <f>O53/$O$84</f>
        <v>9.031075774820126E-3</v>
      </c>
      <c r="R53" s="151">
        <f>O53-O54</f>
        <v>63.449999999999932</v>
      </c>
    </row>
    <row r="54" spans="1:197" s="3" customFormat="1" ht="19.5" thickBot="1" x14ac:dyDescent="0.35">
      <c r="A54" s="84" t="s">
        <v>16</v>
      </c>
      <c r="B54" s="129">
        <v>74.37</v>
      </c>
      <c r="C54" s="97">
        <v>7.53</v>
      </c>
      <c r="D54" s="153">
        <v>6.77</v>
      </c>
      <c r="E54" s="88">
        <v>0.76</v>
      </c>
      <c r="F54" s="97">
        <v>3.32</v>
      </c>
      <c r="G54" s="165">
        <v>170.14</v>
      </c>
      <c r="H54" s="88">
        <v>85.07</v>
      </c>
      <c r="I54" s="88">
        <v>85.07</v>
      </c>
      <c r="J54" s="88">
        <v>44.2</v>
      </c>
      <c r="K54" s="97">
        <v>0</v>
      </c>
      <c r="L54" s="97">
        <v>1.22</v>
      </c>
      <c r="M54" s="153">
        <v>19.53</v>
      </c>
      <c r="N54" s="86">
        <v>116.94</v>
      </c>
      <c r="O54" s="98">
        <f t="shared" si="0"/>
        <v>437.25000000000006</v>
      </c>
      <c r="P54" s="166"/>
      <c r="Q54" s="167"/>
      <c r="R54" s="160"/>
    </row>
    <row r="55" spans="1:197" ht="19.5" thickBot="1" x14ac:dyDescent="0.35">
      <c r="A55" s="168" t="s">
        <v>65</v>
      </c>
      <c r="B55" s="169">
        <f>SUM(B5,B7,B9,B11,B13,B17,B19,B21,B23,B25,B27,B29,B31,B33,B35,B37,B39,B41,B43,B45,B47,B49,B51,B53,B15)</f>
        <v>6695.5900000000011</v>
      </c>
      <c r="C55" s="169">
        <f t="shared" ref="C55:O55" si="1">SUM(C5,C7,C9,C11,C13,C17,C19,C21,C23,C25,C27,C29,C31,C33,C35,C37,C39,C41,C43,C45,C47,C49,C51,C53,C15)</f>
        <v>1362.8699999999997</v>
      </c>
      <c r="D55" s="169">
        <f t="shared" si="1"/>
        <v>1078.0399999999997</v>
      </c>
      <c r="E55" s="169">
        <f t="shared" si="1"/>
        <v>284.83000000000004</v>
      </c>
      <c r="F55" s="169">
        <f t="shared" si="1"/>
        <v>923.74000000000024</v>
      </c>
      <c r="G55" s="169">
        <f t="shared" si="1"/>
        <v>21089.78</v>
      </c>
      <c r="H55" s="169">
        <f t="shared" si="1"/>
        <v>8423.36</v>
      </c>
      <c r="I55" s="169">
        <f t="shared" si="1"/>
        <v>12666.420000000002</v>
      </c>
      <c r="J55" s="169">
        <f t="shared" si="1"/>
        <v>12965.02</v>
      </c>
      <c r="K55" s="169">
        <f t="shared" si="1"/>
        <v>189.42</v>
      </c>
      <c r="L55" s="169">
        <f t="shared" si="1"/>
        <v>1130.0700000000002</v>
      </c>
      <c r="M55" s="169">
        <f t="shared" si="1"/>
        <v>1501.8899999999999</v>
      </c>
      <c r="N55" s="169">
        <f t="shared" si="1"/>
        <v>4353.3</v>
      </c>
      <c r="O55" s="169">
        <f t="shared" si="1"/>
        <v>50211.680000000008</v>
      </c>
      <c r="P55" s="170">
        <f>(O55-O56)/O56</f>
        <v>0.11937322547047345</v>
      </c>
      <c r="Q55" s="171">
        <f>O55/$O$84</f>
        <v>0.90566304545839882</v>
      </c>
      <c r="R55" s="172">
        <f>O55-O56</f>
        <v>5354.7200000000084</v>
      </c>
      <c r="S55" s="2"/>
      <c r="T55" s="6"/>
    </row>
    <row r="56" spans="1:197" s="14" customFormat="1" ht="19.5" thickBot="1" x14ac:dyDescent="0.35">
      <c r="A56" s="173" t="s">
        <v>26</v>
      </c>
      <c r="B56" s="174">
        <f>SUM(B6,B8,B10,B12,B14,B18,B20,B22,B24,B26,B28,B30,B32,B34,B36,B38,B40,B42,B44,B46,B48,B50,B52,B54,B16)</f>
        <v>4473.7900000000009</v>
      </c>
      <c r="C56" s="174">
        <f t="shared" ref="C56:O56" si="2">SUM(C6,C8,C10,C12,C14,C18,C20,C22,C24,C26,C28,C30,C32,C34,C36,C38,C40,C42,C44,C46,C48,C50,C52,C54,C16)</f>
        <v>1234.18</v>
      </c>
      <c r="D56" s="174">
        <f t="shared" si="2"/>
        <v>990.35</v>
      </c>
      <c r="E56" s="174">
        <f t="shared" si="2"/>
        <v>243.82999999999998</v>
      </c>
      <c r="F56" s="174">
        <f t="shared" si="2"/>
        <v>811.83</v>
      </c>
      <c r="G56" s="174">
        <f t="shared" si="2"/>
        <v>19942.82</v>
      </c>
      <c r="H56" s="174">
        <f t="shared" si="2"/>
        <v>8585.4999999999982</v>
      </c>
      <c r="I56" s="174">
        <f t="shared" si="2"/>
        <v>11357.319999999998</v>
      </c>
      <c r="J56" s="174">
        <f t="shared" si="2"/>
        <v>11265.970000000001</v>
      </c>
      <c r="K56" s="174">
        <f t="shared" si="2"/>
        <v>136.07999999999998</v>
      </c>
      <c r="L56" s="174">
        <f t="shared" si="2"/>
        <v>988.81999999999994</v>
      </c>
      <c r="M56" s="174">
        <f t="shared" si="2"/>
        <v>1296.92</v>
      </c>
      <c r="N56" s="174">
        <f t="shared" si="2"/>
        <v>4706.5499999999993</v>
      </c>
      <c r="O56" s="174">
        <f t="shared" si="2"/>
        <v>44856.959999999999</v>
      </c>
      <c r="P56" s="175"/>
      <c r="Q56" s="176"/>
      <c r="R56" s="177"/>
      <c r="S56" s="12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</row>
    <row r="57" spans="1:197" ht="19.5" thickBot="1" x14ac:dyDescent="0.35">
      <c r="A57" s="178" t="s">
        <v>27</v>
      </c>
      <c r="B57" s="179">
        <f>(B55-B56)/B56</f>
        <v>0.49662590331687445</v>
      </c>
      <c r="C57" s="179">
        <f t="shared" ref="C57:O57" si="3">(C55-C56)/C56</f>
        <v>0.10427166215624917</v>
      </c>
      <c r="D57" s="179">
        <f t="shared" si="3"/>
        <v>8.8544453980915552E-2</v>
      </c>
      <c r="E57" s="179">
        <f t="shared" si="3"/>
        <v>0.16814994053233834</v>
      </c>
      <c r="F57" s="179">
        <f t="shared" si="3"/>
        <v>0.13784905706859835</v>
      </c>
      <c r="G57" s="179">
        <f t="shared" si="3"/>
        <v>5.751242803174271E-2</v>
      </c>
      <c r="H57" s="179">
        <f t="shared" si="3"/>
        <v>-1.8885329916719776E-2</v>
      </c>
      <c r="I57" s="179">
        <f t="shared" si="3"/>
        <v>0.11526486882468789</v>
      </c>
      <c r="J57" s="179">
        <f t="shared" si="3"/>
        <v>0.15081257983111965</v>
      </c>
      <c r="K57" s="179">
        <f t="shared" si="3"/>
        <v>0.39197530864197538</v>
      </c>
      <c r="L57" s="179">
        <f t="shared" si="3"/>
        <v>0.14284702979308694</v>
      </c>
      <c r="M57" s="179">
        <f t="shared" si="3"/>
        <v>0.15804367270147718</v>
      </c>
      <c r="N57" s="179">
        <f t="shared" si="3"/>
        <v>-7.5054976575198218E-2</v>
      </c>
      <c r="O57" s="179">
        <f t="shared" si="3"/>
        <v>0.11937322547047345</v>
      </c>
      <c r="P57" s="180"/>
      <c r="Q57" s="181"/>
      <c r="R57" s="172"/>
      <c r="S57" s="2"/>
    </row>
    <row r="58" spans="1:197" ht="19.5" thickBot="1" x14ac:dyDescent="0.35">
      <c r="A58" s="182" t="s">
        <v>31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184"/>
      <c r="R58" s="172"/>
      <c r="S58" s="2"/>
    </row>
    <row r="59" spans="1:197" s="1" customFormat="1" ht="19.5" thickBot="1" x14ac:dyDescent="0.35">
      <c r="A59" s="185" t="s">
        <v>69</v>
      </c>
      <c r="B59" s="83"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93">
        <v>166.8</v>
      </c>
      <c r="K59" s="83">
        <v>0</v>
      </c>
      <c r="L59" s="83">
        <v>0</v>
      </c>
      <c r="M59" s="83">
        <v>29.77</v>
      </c>
      <c r="N59" s="83">
        <v>0</v>
      </c>
      <c r="O59" s="45">
        <f t="shared" ref="O59:O72" si="4">B59+C59+F59+G59+J59+K59+L59+M59+N59</f>
        <v>196.57000000000002</v>
      </c>
      <c r="P59" s="186">
        <f>(O59-O60)/O60</f>
        <v>0.86995814307458152</v>
      </c>
      <c r="Q59" s="66">
        <f>O59/$O$84</f>
        <v>3.545513411336913E-3</v>
      </c>
      <c r="R59" s="67">
        <f>O59-O60</f>
        <v>91.450000000000017</v>
      </c>
      <c r="S59" s="2"/>
    </row>
    <row r="60" spans="1:197" s="8" customFormat="1" ht="19.5" thickBot="1" x14ac:dyDescent="0.35">
      <c r="A60" s="68" t="s">
        <v>16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103">
        <v>87.45</v>
      </c>
      <c r="K60" s="86">
        <v>0</v>
      </c>
      <c r="L60" s="86">
        <v>0</v>
      </c>
      <c r="M60" s="86">
        <v>17.670000000000002</v>
      </c>
      <c r="N60" s="86">
        <v>0</v>
      </c>
      <c r="O60" s="98">
        <f t="shared" si="4"/>
        <v>105.12</v>
      </c>
      <c r="P60" s="73"/>
      <c r="Q60" s="74"/>
      <c r="R60" s="75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4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</row>
    <row r="61" spans="1:197" s="1" customFormat="1" ht="19.5" thickBot="1" x14ac:dyDescent="0.35">
      <c r="A61" s="185" t="s">
        <v>32</v>
      </c>
      <c r="B61" s="91">
        <v>0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  <c r="J61" s="115">
        <v>615.64</v>
      </c>
      <c r="K61" s="91">
        <v>0</v>
      </c>
      <c r="L61" s="91">
        <v>0</v>
      </c>
      <c r="M61" s="91">
        <v>73.010000000000005</v>
      </c>
      <c r="N61" s="91">
        <v>0</v>
      </c>
      <c r="O61" s="45">
        <f t="shared" si="4"/>
        <v>688.65</v>
      </c>
      <c r="P61" s="77">
        <f>(O61-O62)/O62</f>
        <v>0.41575181941532019</v>
      </c>
      <c r="Q61" s="78">
        <f>O61/$O$84</f>
        <v>1.2421111109107008E-2</v>
      </c>
      <c r="R61" s="67">
        <f>O61-O62</f>
        <v>202.23000000000002</v>
      </c>
      <c r="S61" s="2"/>
    </row>
    <row r="62" spans="1:197" s="5" customFormat="1" ht="19.5" thickBot="1" x14ac:dyDescent="0.35">
      <c r="A62" s="68" t="s">
        <v>16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8">
        <v>0</v>
      </c>
      <c r="J62" s="88">
        <v>428.84</v>
      </c>
      <c r="K62" s="86">
        <v>0</v>
      </c>
      <c r="L62" s="86">
        <v>0</v>
      </c>
      <c r="M62" s="86">
        <v>57.58</v>
      </c>
      <c r="N62" s="86">
        <v>0</v>
      </c>
      <c r="O62" s="98">
        <f t="shared" si="4"/>
        <v>486.41999999999996</v>
      </c>
      <c r="P62" s="73"/>
      <c r="Q62" s="74"/>
      <c r="R62" s="75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4"/>
    </row>
    <row r="63" spans="1:197" s="1" customFormat="1" ht="19.5" thickBot="1" x14ac:dyDescent="0.35">
      <c r="A63" s="59" t="s">
        <v>35</v>
      </c>
      <c r="B63" s="91">
        <v>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115">
        <v>164.9</v>
      </c>
      <c r="K63" s="91">
        <v>0</v>
      </c>
      <c r="L63" s="91">
        <v>0</v>
      </c>
      <c r="M63" s="91">
        <v>2.62</v>
      </c>
      <c r="N63" s="91">
        <v>0</v>
      </c>
      <c r="O63" s="45">
        <f t="shared" si="4"/>
        <v>167.52</v>
      </c>
      <c r="P63" s="77">
        <f>(O63-O64)/O64</f>
        <v>1.8420572679190405E-2</v>
      </c>
      <c r="Q63" s="78">
        <f>O63/$O$84</f>
        <v>3.0215414695383812E-3</v>
      </c>
      <c r="R63" s="67">
        <f>O63-O64</f>
        <v>3.0300000000000296</v>
      </c>
      <c r="S63" s="2"/>
    </row>
    <row r="64" spans="1:197" s="5" customFormat="1" ht="19.5" thickBot="1" x14ac:dyDescent="0.35">
      <c r="A64" s="68" t="s">
        <v>16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8">
        <v>0</v>
      </c>
      <c r="J64" s="88">
        <v>157.6</v>
      </c>
      <c r="K64" s="86">
        <v>0</v>
      </c>
      <c r="L64" s="86">
        <v>0</v>
      </c>
      <c r="M64" s="86">
        <v>6.89</v>
      </c>
      <c r="N64" s="86">
        <v>0</v>
      </c>
      <c r="O64" s="98">
        <f t="shared" si="4"/>
        <v>164.48999999999998</v>
      </c>
      <c r="P64" s="73"/>
      <c r="Q64" s="74"/>
      <c r="R64" s="75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4"/>
    </row>
    <row r="65" spans="1:112" s="1" customFormat="1" ht="19.5" thickBot="1" x14ac:dyDescent="0.35">
      <c r="A65" s="59" t="s">
        <v>33</v>
      </c>
      <c r="B65" s="91">
        <v>0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115">
        <v>327.02</v>
      </c>
      <c r="K65" s="91">
        <v>0</v>
      </c>
      <c r="L65" s="91">
        <v>0</v>
      </c>
      <c r="M65" s="91">
        <v>16.12</v>
      </c>
      <c r="N65" s="91">
        <v>0</v>
      </c>
      <c r="O65" s="45">
        <f t="shared" si="4"/>
        <v>343.14</v>
      </c>
      <c r="P65" s="77">
        <f>(O65-O66)/O66</f>
        <v>0.34317140955885211</v>
      </c>
      <c r="Q65" s="78">
        <f>O65/$O$84</f>
        <v>6.1891818281840979E-3</v>
      </c>
      <c r="R65" s="67">
        <f>O65-O66</f>
        <v>87.669999999999959</v>
      </c>
      <c r="S65" s="2"/>
    </row>
    <row r="66" spans="1:112" s="5" customFormat="1" ht="19.5" thickBot="1" x14ac:dyDescent="0.35">
      <c r="A66" s="68" t="s">
        <v>16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8">
        <v>0</v>
      </c>
      <c r="J66" s="97">
        <v>246.86</v>
      </c>
      <c r="K66" s="86">
        <v>0</v>
      </c>
      <c r="L66" s="86">
        <v>0</v>
      </c>
      <c r="M66" s="86">
        <v>8.61</v>
      </c>
      <c r="N66" s="86">
        <v>0</v>
      </c>
      <c r="O66" s="98">
        <f t="shared" si="4"/>
        <v>255.47000000000003</v>
      </c>
      <c r="P66" s="73"/>
      <c r="Q66" s="74"/>
      <c r="R66" s="75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4"/>
    </row>
    <row r="67" spans="1:112" s="3" customFormat="1" ht="19.5" thickBot="1" x14ac:dyDescent="0.35">
      <c r="A67" s="59" t="s">
        <v>78</v>
      </c>
      <c r="B67" s="91">
        <v>0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4.6500000000000004</v>
      </c>
      <c r="K67" s="91">
        <v>0</v>
      </c>
      <c r="L67" s="91">
        <v>0</v>
      </c>
      <c r="M67" s="91">
        <v>0</v>
      </c>
      <c r="N67" s="91">
        <v>0</v>
      </c>
      <c r="O67" s="91">
        <f t="shared" si="4"/>
        <v>4.6500000000000004</v>
      </c>
      <c r="P67" s="187" t="e">
        <f>(O67-O68)/O68</f>
        <v>#DIV/0!</v>
      </c>
      <c r="Q67" s="78">
        <f>O67/$O$84</f>
        <v>8.387158448754461E-5</v>
      </c>
      <c r="R67" s="67">
        <f>O67-O68</f>
        <v>4.6500000000000004</v>
      </c>
    </row>
    <row r="68" spans="1:112" s="3" customFormat="1" ht="19.5" thickBot="1" x14ac:dyDescent="0.35">
      <c r="A68" s="68" t="s">
        <v>16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f t="shared" si="4"/>
        <v>0</v>
      </c>
      <c r="P68" s="188"/>
      <c r="Q68" s="189"/>
      <c r="R68" s="190"/>
    </row>
    <row r="69" spans="1:112" s="7" customFormat="1" ht="19.5" thickBot="1" x14ac:dyDescent="0.35">
      <c r="A69" s="59" t="s">
        <v>34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  <c r="H69" s="191">
        <v>0</v>
      </c>
      <c r="I69" s="192">
        <v>0</v>
      </c>
      <c r="J69" s="164">
        <v>742.15</v>
      </c>
      <c r="K69" s="191">
        <v>0</v>
      </c>
      <c r="L69" s="191">
        <v>0</v>
      </c>
      <c r="M69" s="191">
        <v>44.25</v>
      </c>
      <c r="N69" s="191">
        <v>0</v>
      </c>
      <c r="O69" s="110">
        <f t="shared" si="4"/>
        <v>786.4</v>
      </c>
      <c r="P69" s="111">
        <f>(O69-O70)/O70</f>
        <v>0.69610697724576731</v>
      </c>
      <c r="Q69" s="193">
        <f>O69/$O$84</f>
        <v>1.4184218073334426E-2</v>
      </c>
      <c r="R69" s="194">
        <f>O69-O70</f>
        <v>322.75</v>
      </c>
      <c r="S69" s="9"/>
    </row>
    <row r="70" spans="1:112" s="5" customFormat="1" ht="19.5" thickBot="1" x14ac:dyDescent="0.35">
      <c r="A70" s="68" t="s">
        <v>36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8">
        <v>0</v>
      </c>
      <c r="J70" s="89">
        <v>421.25</v>
      </c>
      <c r="K70" s="86">
        <v>0</v>
      </c>
      <c r="L70" s="86">
        <v>0</v>
      </c>
      <c r="M70" s="86">
        <v>42.4</v>
      </c>
      <c r="N70" s="86">
        <v>0</v>
      </c>
      <c r="O70" s="98">
        <f t="shared" si="4"/>
        <v>463.65</v>
      </c>
      <c r="P70" s="73"/>
      <c r="Q70" s="74"/>
      <c r="R70" s="75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4"/>
    </row>
    <row r="71" spans="1:112" s="22" customFormat="1" ht="19.5" thickBot="1" x14ac:dyDescent="0.35">
      <c r="A71" s="59" t="s">
        <v>64</v>
      </c>
      <c r="B71" s="195">
        <v>0</v>
      </c>
      <c r="C71" s="101">
        <v>0</v>
      </c>
      <c r="D71" s="146">
        <v>0</v>
      </c>
      <c r="E71" s="146">
        <v>0</v>
      </c>
      <c r="F71" s="195">
        <v>0</v>
      </c>
      <c r="G71" s="101">
        <v>0</v>
      </c>
      <c r="H71" s="146">
        <v>0</v>
      </c>
      <c r="I71" s="146">
        <v>0</v>
      </c>
      <c r="J71" s="101">
        <v>1688.53</v>
      </c>
      <c r="K71" s="146">
        <v>0</v>
      </c>
      <c r="L71" s="146">
        <v>0</v>
      </c>
      <c r="M71" s="146">
        <v>33.700000000000003</v>
      </c>
      <c r="N71" s="146">
        <v>0</v>
      </c>
      <c r="O71" s="45">
        <f t="shared" si="4"/>
        <v>1722.23</v>
      </c>
      <c r="P71" s="196">
        <f>(O71-O72)/O72</f>
        <v>0.34601797577178589</v>
      </c>
      <c r="Q71" s="197">
        <f>O71/$O$84</f>
        <v>3.106369009720085E-2</v>
      </c>
      <c r="R71" s="198">
        <f>O71-O72</f>
        <v>442.73</v>
      </c>
    </row>
    <row r="72" spans="1:112" s="3" customFormat="1" ht="19.5" thickBot="1" x14ac:dyDescent="0.35">
      <c r="A72" s="68" t="s">
        <v>36</v>
      </c>
      <c r="B72" s="97">
        <v>0</v>
      </c>
      <c r="C72" s="88">
        <v>0</v>
      </c>
      <c r="D72" s="86">
        <v>0</v>
      </c>
      <c r="E72" s="145">
        <v>0</v>
      </c>
      <c r="F72" s="145">
        <v>0</v>
      </c>
      <c r="G72" s="88">
        <v>0</v>
      </c>
      <c r="H72" s="88">
        <v>0</v>
      </c>
      <c r="I72" s="97">
        <v>0</v>
      </c>
      <c r="J72" s="97">
        <v>1250.18</v>
      </c>
      <c r="K72" s="97">
        <v>0</v>
      </c>
      <c r="L72" s="103">
        <v>0</v>
      </c>
      <c r="M72" s="88">
        <v>29.32</v>
      </c>
      <c r="N72" s="88">
        <v>0</v>
      </c>
      <c r="O72" s="98">
        <f t="shared" si="4"/>
        <v>1279.5</v>
      </c>
      <c r="P72" s="188"/>
      <c r="Q72" s="189"/>
      <c r="R72" s="75"/>
    </row>
    <row r="73" spans="1:112" ht="19.5" thickBot="1" x14ac:dyDescent="0.35">
      <c r="A73" s="199" t="s">
        <v>37</v>
      </c>
      <c r="B73" s="200">
        <f t="shared" ref="B73:O73" si="5">SUM(B59,B61,B63,B65,B67,B69,B71)</f>
        <v>0</v>
      </c>
      <c r="C73" s="200">
        <f t="shared" si="5"/>
        <v>0</v>
      </c>
      <c r="D73" s="200">
        <f t="shared" si="5"/>
        <v>0</v>
      </c>
      <c r="E73" s="200">
        <f t="shared" si="5"/>
        <v>0</v>
      </c>
      <c r="F73" s="200">
        <f t="shared" si="5"/>
        <v>0</v>
      </c>
      <c r="G73" s="200">
        <f t="shared" si="5"/>
        <v>0</v>
      </c>
      <c r="H73" s="200">
        <f t="shared" si="5"/>
        <v>0</v>
      </c>
      <c r="I73" s="200">
        <f t="shared" si="5"/>
        <v>0</v>
      </c>
      <c r="J73" s="200">
        <f t="shared" si="5"/>
        <v>3709.6900000000005</v>
      </c>
      <c r="K73" s="200">
        <f t="shared" si="5"/>
        <v>0</v>
      </c>
      <c r="L73" s="200">
        <f t="shared" si="5"/>
        <v>0</v>
      </c>
      <c r="M73" s="200">
        <f t="shared" si="5"/>
        <v>199.47000000000003</v>
      </c>
      <c r="N73" s="200">
        <f t="shared" si="5"/>
        <v>0</v>
      </c>
      <c r="O73" s="200">
        <f t="shared" si="5"/>
        <v>3909.1600000000003</v>
      </c>
      <c r="P73" s="180">
        <f>(O73-O74)/O74</f>
        <v>0.41911313597008704</v>
      </c>
      <c r="Q73" s="181">
        <f>O73/$O$84</f>
        <v>7.0509127573189223E-2</v>
      </c>
      <c r="R73" s="201">
        <f>O73-O74</f>
        <v>1154.5100000000002</v>
      </c>
      <c r="S73" s="2"/>
    </row>
    <row r="74" spans="1:112" ht="19.5" thickBot="1" x14ac:dyDescent="0.35">
      <c r="A74" s="173" t="s">
        <v>26</v>
      </c>
      <c r="B74" s="139">
        <f t="shared" ref="B74:O74" si="6">SUM(B60,B62,B64,B66,B68,B70,B72)</f>
        <v>0</v>
      </c>
      <c r="C74" s="139">
        <f t="shared" si="6"/>
        <v>0</v>
      </c>
      <c r="D74" s="139">
        <f t="shared" si="6"/>
        <v>0</v>
      </c>
      <c r="E74" s="139">
        <f t="shared" si="6"/>
        <v>0</v>
      </c>
      <c r="F74" s="139">
        <f t="shared" si="6"/>
        <v>0</v>
      </c>
      <c r="G74" s="139">
        <f t="shared" si="6"/>
        <v>0</v>
      </c>
      <c r="H74" s="139">
        <f t="shared" si="6"/>
        <v>0</v>
      </c>
      <c r="I74" s="139">
        <f t="shared" si="6"/>
        <v>0</v>
      </c>
      <c r="J74" s="139">
        <f t="shared" si="6"/>
        <v>2592.1800000000003</v>
      </c>
      <c r="K74" s="139">
        <f t="shared" si="6"/>
        <v>0</v>
      </c>
      <c r="L74" s="139">
        <f t="shared" si="6"/>
        <v>0</v>
      </c>
      <c r="M74" s="139">
        <f t="shared" si="6"/>
        <v>162.47</v>
      </c>
      <c r="N74" s="139">
        <f t="shared" si="6"/>
        <v>0</v>
      </c>
      <c r="O74" s="139">
        <f t="shared" si="6"/>
        <v>2754.65</v>
      </c>
      <c r="P74" s="202"/>
      <c r="Q74" s="203"/>
      <c r="R74" s="204"/>
      <c r="S74" s="2"/>
    </row>
    <row r="75" spans="1:112" ht="19.5" thickBot="1" x14ac:dyDescent="0.35">
      <c r="A75" s="178" t="s">
        <v>27</v>
      </c>
      <c r="B75" s="200"/>
      <c r="C75" s="200"/>
      <c r="D75" s="200"/>
      <c r="E75" s="200"/>
      <c r="F75" s="200"/>
      <c r="G75" s="200"/>
      <c r="H75" s="200"/>
      <c r="I75" s="200"/>
      <c r="J75" s="205">
        <f>(J73-J74)/J74</f>
        <v>0.43110817921594957</v>
      </c>
      <c r="K75" s="179"/>
      <c r="L75" s="179"/>
      <c r="M75" s="206">
        <f>(M73-M74)/M74</f>
        <v>0.22773435095709996</v>
      </c>
      <c r="N75" s="206"/>
      <c r="O75" s="206">
        <f>(O73-O74)/O74</f>
        <v>0.41911313597008704</v>
      </c>
      <c r="P75" s="180"/>
      <c r="Q75" s="181"/>
      <c r="R75" s="172"/>
      <c r="S75" s="2"/>
    </row>
    <row r="76" spans="1:112" ht="19.5" thickBot="1" x14ac:dyDescent="0.35">
      <c r="A76" s="182" t="s">
        <v>38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  <c r="Q76" s="184"/>
      <c r="R76" s="172"/>
      <c r="S76" s="2"/>
    </row>
    <row r="77" spans="1:112" s="1" customFormat="1" ht="19.5" thickBot="1" x14ac:dyDescent="0.35">
      <c r="A77" s="207" t="s">
        <v>40</v>
      </c>
      <c r="B77" s="83">
        <v>0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93">
        <v>0</v>
      </c>
      <c r="K77" s="83">
        <v>0</v>
      </c>
      <c r="L77" s="83">
        <v>0</v>
      </c>
      <c r="M77" s="83">
        <v>0</v>
      </c>
      <c r="N77" s="83">
        <v>975.09</v>
      </c>
      <c r="O77" s="45">
        <f t="shared" ref="O77:O80" si="7">B77+C77+F77+G77+J77+K77+L77+M77+N77</f>
        <v>975.09</v>
      </c>
      <c r="P77" s="186">
        <f>(O77-O78)/O78</f>
        <v>0.44874156835943318</v>
      </c>
      <c r="Q77" s="66">
        <f>O77/$O$84</f>
        <v>1.7587600713539757E-2</v>
      </c>
      <c r="R77" s="67">
        <f>O77-O78</f>
        <v>302.03000000000009</v>
      </c>
      <c r="S77" s="2"/>
      <c r="T77" s="6"/>
    </row>
    <row r="78" spans="1:112" s="5" customFormat="1" ht="19.5" thickBot="1" x14ac:dyDescent="0.35">
      <c r="A78" s="208" t="s">
        <v>16</v>
      </c>
      <c r="B78" s="86">
        <v>0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209">
        <v>0</v>
      </c>
      <c r="K78" s="86">
        <v>0</v>
      </c>
      <c r="L78" s="86">
        <v>0</v>
      </c>
      <c r="M78" s="86">
        <v>0</v>
      </c>
      <c r="N78" s="86">
        <v>673.06</v>
      </c>
      <c r="O78" s="210">
        <f t="shared" si="7"/>
        <v>673.06</v>
      </c>
      <c r="P78" s="211"/>
      <c r="Q78" s="212"/>
      <c r="R78" s="21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4"/>
    </row>
    <row r="79" spans="1:112" s="1" customFormat="1" ht="19.5" thickBot="1" x14ac:dyDescent="0.35">
      <c r="A79" s="214" t="s">
        <v>39</v>
      </c>
      <c r="B79" s="91">
        <v>0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45">
        <v>0</v>
      </c>
      <c r="K79" s="91">
        <v>0</v>
      </c>
      <c r="L79" s="91">
        <v>0</v>
      </c>
      <c r="M79" s="91">
        <v>0</v>
      </c>
      <c r="N79" s="91">
        <v>345.97</v>
      </c>
      <c r="O79" s="45">
        <f t="shared" si="7"/>
        <v>345.97</v>
      </c>
      <c r="P79" s="77">
        <f>(O79-O80)/O80</f>
        <v>-4.7255803706661437E-2</v>
      </c>
      <c r="Q79" s="78">
        <f>O79/$O$84</f>
        <v>6.2402262548722168E-3</v>
      </c>
      <c r="R79" s="67">
        <f>O79-O80</f>
        <v>-17.159999999999968</v>
      </c>
      <c r="S79" s="2"/>
      <c r="T79" s="6"/>
    </row>
    <row r="80" spans="1:112" s="5" customFormat="1" ht="19.5" thickBot="1" x14ac:dyDescent="0.35">
      <c r="A80" s="208" t="s">
        <v>16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215">
        <v>0</v>
      </c>
      <c r="K80" s="86">
        <v>0</v>
      </c>
      <c r="L80" s="86">
        <v>0</v>
      </c>
      <c r="M80" s="86">
        <v>0</v>
      </c>
      <c r="N80" s="86">
        <v>363.13</v>
      </c>
      <c r="O80" s="210">
        <f t="shared" si="7"/>
        <v>363.13</v>
      </c>
      <c r="P80" s="211"/>
      <c r="Q80" s="212"/>
      <c r="R80" s="21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4"/>
    </row>
    <row r="81" spans="1:197" ht="19.5" thickBot="1" x14ac:dyDescent="0.35">
      <c r="A81" s="199" t="s">
        <v>41</v>
      </c>
      <c r="B81" s="200">
        <f t="shared" ref="B81:O82" si="8">SUM(B77,B79)</f>
        <v>0</v>
      </c>
      <c r="C81" s="200">
        <f t="shared" si="8"/>
        <v>0</v>
      </c>
      <c r="D81" s="200">
        <f t="shared" si="8"/>
        <v>0</v>
      </c>
      <c r="E81" s="200">
        <f t="shared" si="8"/>
        <v>0</v>
      </c>
      <c r="F81" s="200">
        <f t="shared" si="8"/>
        <v>0</v>
      </c>
      <c r="G81" s="200">
        <f t="shared" si="8"/>
        <v>0</v>
      </c>
      <c r="H81" s="200">
        <f t="shared" si="8"/>
        <v>0</v>
      </c>
      <c r="I81" s="200">
        <f t="shared" si="8"/>
        <v>0</v>
      </c>
      <c r="J81" s="200">
        <f>SUM(J77,J79)</f>
        <v>0</v>
      </c>
      <c r="K81" s="200">
        <f t="shared" si="8"/>
        <v>0</v>
      </c>
      <c r="L81" s="200">
        <f t="shared" si="8"/>
        <v>0</v>
      </c>
      <c r="M81" s="200">
        <f t="shared" si="8"/>
        <v>0</v>
      </c>
      <c r="N81" s="200">
        <f>SUM(N77,N79)</f>
        <v>1321.06</v>
      </c>
      <c r="O81" s="200">
        <f t="shared" si="8"/>
        <v>1321.06</v>
      </c>
      <c r="P81" s="180">
        <f>(O81-O82)/O82</f>
        <v>0.2749206226657272</v>
      </c>
      <c r="Q81" s="181">
        <f>O81/$O$84</f>
        <v>2.3827826968411972E-2</v>
      </c>
      <c r="R81" s="172">
        <f>O81-O82</f>
        <v>284.86999999999989</v>
      </c>
      <c r="S81" s="2"/>
    </row>
    <row r="82" spans="1:197" ht="19.5" thickBot="1" x14ac:dyDescent="0.35">
      <c r="A82" s="173" t="s">
        <v>26</v>
      </c>
      <c r="B82" s="139">
        <f t="shared" si="8"/>
        <v>0</v>
      </c>
      <c r="C82" s="139">
        <f t="shared" si="8"/>
        <v>0</v>
      </c>
      <c r="D82" s="139">
        <f t="shared" si="8"/>
        <v>0</v>
      </c>
      <c r="E82" s="139">
        <f t="shared" si="8"/>
        <v>0</v>
      </c>
      <c r="F82" s="139">
        <f t="shared" si="8"/>
        <v>0</v>
      </c>
      <c r="G82" s="139">
        <f t="shared" si="8"/>
        <v>0</v>
      </c>
      <c r="H82" s="139">
        <f t="shared" si="8"/>
        <v>0</v>
      </c>
      <c r="I82" s="139">
        <f t="shared" si="8"/>
        <v>0</v>
      </c>
      <c r="J82" s="139">
        <f>SUM(J78,J80)</f>
        <v>0</v>
      </c>
      <c r="K82" s="139">
        <f t="shared" si="8"/>
        <v>0</v>
      </c>
      <c r="L82" s="139">
        <f t="shared" si="8"/>
        <v>0</v>
      </c>
      <c r="M82" s="139">
        <f t="shared" si="8"/>
        <v>0</v>
      </c>
      <c r="N82" s="139">
        <f>SUM(N78,N80)</f>
        <v>1036.19</v>
      </c>
      <c r="O82" s="139">
        <f>B82+C82+F82+G82+J82+K82+L82+M82+N82</f>
        <v>1036.19</v>
      </c>
      <c r="P82" s="202"/>
      <c r="Q82" s="203"/>
      <c r="R82" s="204"/>
      <c r="S82" s="2"/>
    </row>
    <row r="83" spans="1:197" ht="19.5" thickBot="1" x14ac:dyDescent="0.35">
      <c r="A83" s="178" t="s">
        <v>27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5">
        <f>(N81-N82)/N82</f>
        <v>0.2749206226657272</v>
      </c>
      <c r="O83" s="206">
        <f>(O81-O82)/O82</f>
        <v>0.2749206226657272</v>
      </c>
      <c r="P83" s="180"/>
      <c r="Q83" s="181"/>
      <c r="R83" s="172"/>
      <c r="S83" s="2"/>
    </row>
    <row r="84" spans="1:197" ht="19.5" thickBot="1" x14ac:dyDescent="0.35">
      <c r="A84" s="216" t="s">
        <v>42</v>
      </c>
      <c r="B84" s="217">
        <f>SUM(B55,B73,B81)</f>
        <v>6695.5900000000011</v>
      </c>
      <c r="C84" s="217">
        <f t="shared" ref="C84:N84" si="9">SUM(C55,C73,C81)</f>
        <v>1362.8699999999997</v>
      </c>
      <c r="D84" s="217">
        <f t="shared" si="9"/>
        <v>1078.0399999999997</v>
      </c>
      <c r="E84" s="217">
        <f t="shared" si="9"/>
        <v>284.83000000000004</v>
      </c>
      <c r="F84" s="217">
        <f t="shared" si="9"/>
        <v>923.74000000000024</v>
      </c>
      <c r="G84" s="217">
        <f t="shared" si="9"/>
        <v>21089.78</v>
      </c>
      <c r="H84" s="217">
        <f t="shared" si="9"/>
        <v>8423.36</v>
      </c>
      <c r="I84" s="217">
        <f t="shared" si="9"/>
        <v>12666.420000000002</v>
      </c>
      <c r="J84" s="217">
        <f t="shared" si="9"/>
        <v>16674.71</v>
      </c>
      <c r="K84" s="217">
        <f t="shared" si="9"/>
        <v>189.42</v>
      </c>
      <c r="L84" s="217">
        <f t="shared" si="9"/>
        <v>1130.0700000000002</v>
      </c>
      <c r="M84" s="217">
        <f t="shared" si="9"/>
        <v>1701.36</v>
      </c>
      <c r="N84" s="217">
        <f t="shared" si="9"/>
        <v>5674.3600000000006</v>
      </c>
      <c r="O84" s="217">
        <f>SUM(O55,O73,O81)</f>
        <v>55441.900000000009</v>
      </c>
      <c r="P84" s="180">
        <f>(O84-O85)/O85</f>
        <v>0.1396589362725551</v>
      </c>
      <c r="Q84" s="181">
        <f>O84/$O$84</f>
        <v>1</v>
      </c>
      <c r="R84" s="172">
        <f>O84-O85</f>
        <v>6794.1000000000058</v>
      </c>
      <c r="S84" s="2"/>
    </row>
    <row r="85" spans="1:197" ht="18.75" x14ac:dyDescent="0.3">
      <c r="A85" s="218" t="s">
        <v>26</v>
      </c>
      <c r="B85" s="219">
        <f>SUM(B56,B74,B82)</f>
        <v>4473.7900000000009</v>
      </c>
      <c r="C85" s="219">
        <f t="shared" ref="C85:O85" si="10">SUM(C56,C74,C82)</f>
        <v>1234.18</v>
      </c>
      <c r="D85" s="219">
        <f t="shared" si="10"/>
        <v>990.35</v>
      </c>
      <c r="E85" s="219">
        <f t="shared" si="10"/>
        <v>243.82999999999998</v>
      </c>
      <c r="F85" s="219">
        <f t="shared" si="10"/>
        <v>811.83</v>
      </c>
      <c r="G85" s="219">
        <f t="shared" si="10"/>
        <v>19942.82</v>
      </c>
      <c r="H85" s="219">
        <f t="shared" si="10"/>
        <v>8585.4999999999982</v>
      </c>
      <c r="I85" s="219">
        <f t="shared" si="10"/>
        <v>11357.319999999998</v>
      </c>
      <c r="J85" s="219">
        <f t="shared" si="10"/>
        <v>13858.150000000001</v>
      </c>
      <c r="K85" s="219">
        <f t="shared" si="10"/>
        <v>136.07999999999998</v>
      </c>
      <c r="L85" s="219">
        <f t="shared" si="10"/>
        <v>988.81999999999994</v>
      </c>
      <c r="M85" s="219">
        <f t="shared" si="10"/>
        <v>1459.39</v>
      </c>
      <c r="N85" s="219">
        <f t="shared" si="10"/>
        <v>5742.74</v>
      </c>
      <c r="O85" s="219">
        <f t="shared" si="10"/>
        <v>48647.8</v>
      </c>
      <c r="P85" s="220"/>
      <c r="Q85" s="221"/>
      <c r="R85" s="222"/>
      <c r="S85" s="2"/>
    </row>
    <row r="86" spans="1:197" ht="18.75" x14ac:dyDescent="0.3">
      <c r="A86" s="223" t="s">
        <v>27</v>
      </c>
      <c r="B86" s="224">
        <f t="shared" ref="B86:N86" si="11">(B84-B85)/B85</f>
        <v>0.49662590331687445</v>
      </c>
      <c r="C86" s="224">
        <f t="shared" si="11"/>
        <v>0.10427166215624917</v>
      </c>
      <c r="D86" s="224">
        <f t="shared" si="11"/>
        <v>8.8544453980915552E-2</v>
      </c>
      <c r="E86" s="224">
        <f t="shared" si="11"/>
        <v>0.16814994053233834</v>
      </c>
      <c r="F86" s="224">
        <f t="shared" si="11"/>
        <v>0.13784905706859835</v>
      </c>
      <c r="G86" s="224">
        <f t="shared" si="11"/>
        <v>5.751242803174271E-2</v>
      </c>
      <c r="H86" s="224">
        <f t="shared" si="11"/>
        <v>-1.8885329916719776E-2</v>
      </c>
      <c r="I86" s="224">
        <f t="shared" si="11"/>
        <v>0.11526486882468789</v>
      </c>
      <c r="J86" s="224">
        <f t="shared" si="11"/>
        <v>0.20324213549427575</v>
      </c>
      <c r="K86" s="224">
        <f t="shared" si="11"/>
        <v>0.39197530864197538</v>
      </c>
      <c r="L86" s="224">
        <f t="shared" si="11"/>
        <v>0.14284702979308694</v>
      </c>
      <c r="M86" s="224">
        <f t="shared" si="11"/>
        <v>0.16580215021344519</v>
      </c>
      <c r="N86" s="224">
        <f t="shared" si="11"/>
        <v>-1.190720805747765E-2</v>
      </c>
      <c r="O86" s="225">
        <f>(O84-O85)/O85</f>
        <v>0.1396589362725551</v>
      </c>
      <c r="P86" s="29"/>
      <c r="Q86" s="226"/>
      <c r="R86" s="29"/>
      <c r="S86" s="2"/>
    </row>
    <row r="87" spans="1:197" s="1" customFormat="1" ht="18.75" x14ac:dyDescent="0.3">
      <c r="A87" s="227" t="s">
        <v>43</v>
      </c>
      <c r="B87" s="224">
        <f t="shared" ref="B87:O87" si="12">B84/$O$84</f>
        <v>0.12076768653310943</v>
      </c>
      <c r="C87" s="224">
        <f t="shared" si="12"/>
        <v>2.4581949752804276E-2</v>
      </c>
      <c r="D87" s="224">
        <f t="shared" si="12"/>
        <v>1.94444995571941E-2</v>
      </c>
      <c r="E87" s="224">
        <f t="shared" si="12"/>
        <v>5.1374501956101791E-3</v>
      </c>
      <c r="F87" s="224">
        <f t="shared" si="12"/>
        <v>1.666140590419881E-2</v>
      </c>
      <c r="G87" s="224">
        <f t="shared" si="12"/>
        <v>0.38039425055779102</v>
      </c>
      <c r="H87" s="224">
        <f t="shared" si="12"/>
        <v>0.15193130105569974</v>
      </c>
      <c r="I87" s="224">
        <f t="shared" si="12"/>
        <v>0.22846294950209137</v>
      </c>
      <c r="J87" s="224">
        <f t="shared" si="12"/>
        <v>0.30076007496135587</v>
      </c>
      <c r="K87" s="224">
        <f t="shared" si="12"/>
        <v>3.4165495771248814E-3</v>
      </c>
      <c r="L87" s="224">
        <f t="shared" si="12"/>
        <v>2.0382959458460116E-2</v>
      </c>
      <c r="M87" s="224">
        <f t="shared" si="12"/>
        <v>3.0687259996500835E-2</v>
      </c>
      <c r="N87" s="224">
        <f t="shared" si="12"/>
        <v>0.10234786325865455</v>
      </c>
      <c r="O87" s="224">
        <f t="shared" si="12"/>
        <v>1</v>
      </c>
      <c r="P87" s="29"/>
      <c r="Q87" s="226"/>
      <c r="R87" s="29"/>
      <c r="S87" s="2"/>
    </row>
    <row r="88" spans="1:197" s="1" customFormat="1" ht="18.75" x14ac:dyDescent="0.3">
      <c r="A88" s="228" t="s">
        <v>44</v>
      </c>
      <c r="B88" s="229">
        <f t="shared" ref="B88:N88" si="13">B85/$O$85</f>
        <v>9.1962843129596822E-2</v>
      </c>
      <c r="C88" s="229">
        <f t="shared" si="13"/>
        <v>2.536969811584491E-2</v>
      </c>
      <c r="D88" s="229">
        <f t="shared" si="13"/>
        <v>2.0357549570586952E-2</v>
      </c>
      <c r="E88" s="229">
        <f t="shared" si="13"/>
        <v>5.0121485452579552E-3</v>
      </c>
      <c r="F88" s="229">
        <f t="shared" si="13"/>
        <v>1.6687907777946792E-2</v>
      </c>
      <c r="G88" s="229">
        <f t="shared" si="13"/>
        <v>0.40994289567051334</v>
      </c>
      <c r="H88" s="229">
        <f t="shared" si="13"/>
        <v>0.17648280086663728</v>
      </c>
      <c r="I88" s="229">
        <f t="shared" si="13"/>
        <v>0.23346009480387597</v>
      </c>
      <c r="J88" s="229">
        <f t="shared" si="13"/>
        <v>0.28486694156775849</v>
      </c>
      <c r="K88" s="229">
        <f t="shared" si="13"/>
        <v>2.7972487964512266E-3</v>
      </c>
      <c r="L88" s="229">
        <f t="shared" si="13"/>
        <v>2.0326099021949602E-2</v>
      </c>
      <c r="M88" s="229">
        <f t="shared" si="13"/>
        <v>2.999909553977775E-2</v>
      </c>
      <c r="N88" s="229">
        <f t="shared" si="13"/>
        <v>0.11804727038016107</v>
      </c>
      <c r="O88" s="230">
        <f>B88+C88+F88+G88+J88+L88+K88+M88+N88</f>
        <v>1</v>
      </c>
      <c r="P88" s="222"/>
      <c r="Q88" s="231"/>
      <c r="R88" s="222"/>
      <c r="S88" s="2"/>
    </row>
    <row r="89" spans="1:197" s="1" customFormat="1" ht="18.75" x14ac:dyDescent="0.3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</row>
    <row r="90" spans="1:197" ht="21" x14ac:dyDescent="0.35">
      <c r="A90" s="326" t="s">
        <v>45</v>
      </c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0" customFormat="1" ht="18.75" x14ac:dyDescent="0.3">
      <c r="A91" s="15" t="s">
        <v>67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97" s="20" customFormat="1" ht="18.75" x14ac:dyDescent="0.3">
      <c r="A92" s="15" t="s">
        <v>68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97" s="1" customFormat="1" ht="18.75" x14ac:dyDescent="0.3">
      <c r="A93" s="15" t="s">
        <v>73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</row>
    <row r="94" spans="1:197" s="1" customFormat="1" ht="18.75" x14ac:dyDescent="0.3">
      <c r="A94" s="15" t="s">
        <v>75</v>
      </c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</row>
    <row r="95" spans="1:197" s="1" customFormat="1" ht="18.75" x14ac:dyDescent="0.3">
      <c r="A95" s="15" t="s">
        <v>79</v>
      </c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Portfolio-JULY'19</vt:lpstr>
      <vt:lpstr>Miscellaneous portfolio-JULY'19</vt:lpstr>
      <vt:lpstr>Segmentwise Report JULY 2019</vt:lpstr>
      <vt:lpstr>'Segmentwise Report JULY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2019-08-21T10:19:58Z</cp:lastPrinted>
  <dcterms:created xsi:type="dcterms:W3CDTF">2017-03-30T08:47:18Z</dcterms:created>
  <dcterms:modified xsi:type="dcterms:W3CDTF">2019-08-21T12:09:24Z</dcterms:modified>
</cp:coreProperties>
</file>