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9-20\May 2019\"/>
    </mc:Choice>
  </mc:AlternateContent>
  <xr:revisionPtr revIDLastSave="0" documentId="13_ncr:1_{F9EAA6EB-0FE0-4A31-BAAD-0EF317758F87}" xr6:coauthVersionLast="43" xr6:coauthVersionMax="43" xr10:uidLastSave="{00000000-0000-0000-0000-000000000000}"/>
  <bookViews>
    <workbookView xWindow="-120" yWindow="-120" windowWidth="20730" windowHeight="11310" tabRatio="432" firstSheet="2" activeTab="2" xr2:uid="{00000000-000D-0000-FFFF-FFFF00000000}"/>
  </bookViews>
  <sheets>
    <sheet name="Health Portfolio-MAY'19" sheetId="9" r:id="rId1"/>
    <sheet name="Miscellaneous portfolio-MAY'19" sheetId="10" r:id="rId2"/>
    <sheet name="Segmentwise Report MAY 2019" sheetId="11" r:id="rId3"/>
  </sheets>
  <definedNames>
    <definedName name="_xlnm.Print_Titles" localSheetId="2">'Segmentwise Report MAY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9" l="1"/>
  <c r="F43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F68" i="9"/>
  <c r="F67" i="9"/>
  <c r="F66" i="9"/>
  <c r="E14" i="10"/>
  <c r="E13" i="10"/>
  <c r="R67" i="11" l="1"/>
  <c r="I67" i="9"/>
  <c r="H13" i="10"/>
  <c r="F13" i="10"/>
  <c r="G67" i="9"/>
  <c r="P67" i="11"/>
  <c r="F21" i="9"/>
  <c r="F22" i="9"/>
  <c r="E60" i="10" l="1"/>
  <c r="E61" i="10"/>
  <c r="E62" i="10"/>
  <c r="E59" i="10"/>
  <c r="E54" i="10" l="1"/>
  <c r="E43" i="10"/>
  <c r="E44" i="10"/>
  <c r="J82" i="11"/>
  <c r="J81" i="11"/>
  <c r="F9" i="9"/>
  <c r="F10" i="9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F6" i="9"/>
  <c r="F5" i="9"/>
  <c r="I5" i="9" l="1"/>
  <c r="G5" i="9"/>
  <c r="N56" i="11"/>
  <c r="N5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F45" i="9"/>
  <c r="F46" i="9"/>
  <c r="F47" i="9"/>
  <c r="F48" i="9"/>
  <c r="F49" i="9"/>
  <c r="F50" i="9"/>
  <c r="F51" i="9"/>
  <c r="F52" i="9"/>
  <c r="F53" i="9"/>
  <c r="F54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76" i="9"/>
  <c r="C77" i="9"/>
  <c r="B77" i="9"/>
  <c r="G51" i="9"/>
  <c r="G49" i="9"/>
  <c r="I49" i="9"/>
  <c r="I47" i="9"/>
  <c r="R51" i="11"/>
  <c r="B57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78" i="11"/>
  <c r="C82" i="11"/>
  <c r="O82" i="11" s="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<sst xmlns="http://schemas.openxmlformats.org/spreadsheetml/2006/main" count="282" uniqueCount="82">
  <si>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</si>
  <si>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</si>
  <si>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</si>
  <si>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</si>
  <si>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</si>
  <si>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</si>
  <si>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</si>
  <si>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</si>
  <si>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</si>
  <si>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</si>
  <si>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</si>
  <si>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</si>
  <si>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</si>
  <si>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</si>
  <si>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</si>
  <si>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</si>
  <si>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</si>
  <si>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</si>
  <si>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</si>
  <si>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</si>
  <si>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</si>
  <si>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</si>
  <si>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</si>
  <si>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</si>
  <si>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</si>
  <si>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</si>
  <si>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</si>
  <si>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</si>
  <si>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</si>
  <si>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</si>
  <si>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</si>
  <si>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</si>
  <si>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</si>
  <si>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</si>
  <si>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</si>
  <si>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</si>
  <si>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</si>
  <si>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</si>
  <si>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</si>
  <si>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</si>
  <si>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</si>
  <si>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</si>
  <si>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</si>
  <si>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</si>
  <si>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</si>
  <si>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</si>
  <si>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</si>
  <si>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</si>
  <si>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</si>
  <si>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</si>
  <si>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</si>
  <si>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</si>
  <si>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</si>
  <si>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</si>
  <si>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</si>
  <si>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</si>
  <si>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</si>
  <si>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</si>
  <si>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</si>
  <si>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</si>
  <si>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</si>
  <si>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</si>
  <si>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</si>
  <si>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</si>
  <si>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</si>
  <si>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</si>
  <si>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</si>
  <si>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</si>
  <si>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</si>
  <si>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</si>
  <si>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</si>
  <si>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</si>
  <si>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</si>
  <si>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</si>
  <si>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</si>
  <si>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</si>
  <si>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</si>
  <si>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</si>
  <si>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</si>
  <si>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</si>
  <si>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 TO MAY 2019 (PROVISIONAL &amp; UNAUDITED ) IN FY 2019-20  (Rs. In Crs.)</t>
  </si>
  <si>
    <t>GROSS DIRECT PREMIUM INCOME UNDERWRITTEN BY NON-LIFE INSURERS WITHIN INDIA  (SEGMENT WISE) : FOR THE PERIOD UP TO MAY 2019 (PROVISIONAL &amp; UNAUDITED ) IN FY 2019-20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</si>
</sst>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2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2" borderId="7" xfId="0" applyNumberFormat="1" applyFont="1" applyFill="1" applyBorder="1"/>
    <xf numFmtId="2" fontId="4" fillId="2" borderId="6" xfId="0" applyNumberFormat="1" applyFont="1" applyFill="1" applyBorder="1"/>
    <xf numFmtId="10" fontId="3" fillId="2" borderId="8" xfId="1" applyNumberFormat="1" applyFont="1" applyFill="1" applyBorder="1"/>
    <xf numFmtId="10" fontId="3" fillId="2" borderId="9" xfId="1" applyNumberFormat="1" applyFont="1" applyFill="1" applyBorder="1"/>
    <xf numFmtId="2" fontId="3" fillId="2" borderId="2" xfId="0" applyNumberFormat="1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10" fontId="3" fillId="2" borderId="2" xfId="1" applyNumberFormat="1" applyFont="1" applyFill="1" applyBorder="1"/>
    <xf numFmtId="10" fontId="3" fillId="2" borderId="3" xfId="1" applyNumberFormat="1" applyFont="1" applyFill="1" applyBorder="1"/>
    <xf numFmtId="2" fontId="0" fillId="2" borderId="0" xfId="0" applyNumberFormat="1" applyFill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/>
    <xf numFmtId="2" fontId="6" fillId="3" borderId="13" xfId="0" applyNumberFormat="1" applyFont="1" applyFill="1" applyBorder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/>
    <xf numFmtId="2" fontId="8" fillId="3" borderId="26" xfId="0" applyNumberFormat="1" applyFont="1" applyFill="1" applyBorder="1"/>
    <xf numFmtId="2" fontId="4" fillId="2" borderId="28" xfId="0" applyNumberFormat="1" applyFont="1" applyFill="1" applyBorder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/>
    <xf numFmtId="2" fontId="9" fillId="2" borderId="2" xfId="0" applyNumberFormat="1" applyFont="1" applyFill="1" applyBorder="1"/>
    <xf numFmtId="0" fontId="10" fillId="0" borderId="29" xfId="0" applyFont="1" applyBorder="1" applyAlignment="1">
      <alignment horizontal="left" vertical="center"/>
    </xf>
    <xf numFmtId="2" fontId="10" fillId="0" borderId="8" xfId="0" applyNumberFormat="1" applyFont="1" applyBorder="1"/>
    <xf numFmtId="10" fontId="3" fillId="0" borderId="8" xfId="1" applyNumberFormat="1" applyFont="1" applyBorder="1"/>
    <xf numFmtId="10" fontId="3" fillId="0" borderId="30" xfId="1" applyNumberFormat="1" applyFont="1" applyBorder="1"/>
    <xf numFmtId="2" fontId="3" fillId="0" borderId="2" xfId="0" applyNumberFormat="1" applyFont="1" applyBorder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/>
    <xf numFmtId="10" fontId="6" fillId="3" borderId="32" xfId="1" applyNumberFormat="1" applyFont="1" applyFill="1" applyBorder="1"/>
    <xf numFmtId="2" fontId="6" fillId="3" borderId="2" xfId="0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10" fillId="0" borderId="13" xfId="0" applyFont="1" applyBorder="1" applyAlignment="1">
      <alignment horizontal="left" vertical="center"/>
    </xf>
    <xf numFmtId="164" fontId="10" fillId="0" borderId="6" xfId="1" applyNumberFormat="1" applyFont="1" applyBorder="1"/>
    <xf numFmtId="10" fontId="3" fillId="0" borderId="6" xfId="1" applyNumberFormat="1" applyFont="1" applyBorder="1"/>
    <xf numFmtId="10" fontId="3" fillId="0" borderId="33" xfId="1" applyNumberFormat="1" applyFont="1" applyBorder="1"/>
    <xf numFmtId="2" fontId="7" fillId="0" borderId="0" xfId="0" applyNumberFormat="1" applyFont="1"/>
    <xf numFmtId="10" fontId="3" fillId="0" borderId="0" xfId="1" applyNumberFormat="1" applyFont="1"/>
    <xf numFmtId="10" fontId="3" fillId="2" borderId="7" xfId="1" applyNumberFormat="1" applyFont="1" applyFill="1" applyBorder="1"/>
    <xf numFmtId="2" fontId="6" fillId="3" borderId="26" xfId="0" applyNumberFormat="1" applyFont="1" applyFill="1" applyBorder="1"/>
    <xf numFmtId="2" fontId="6" fillId="3" borderId="10" xfId="0" applyNumberFormat="1" applyFont="1" applyFill="1" applyBorder="1"/>
    <xf numFmtId="2" fontId="11" fillId="3" borderId="2" xfId="0" applyNumberFormat="1" applyFont="1" applyFill="1" applyBorder="1"/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/>
    <xf numFmtId="2" fontId="6" fillId="3" borderId="6" xfId="0" applyNumberFormat="1" applyFont="1" applyFill="1" applyBorder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/>
    <xf numFmtId="2" fontId="9" fillId="0" borderId="2" xfId="0" applyNumberFormat="1" applyFont="1" applyBorder="1"/>
    <xf numFmtId="2" fontId="8" fillId="3" borderId="11" xfId="0" applyNumberFormat="1" applyFont="1" applyFill="1" applyBorder="1"/>
    <xf numFmtId="10" fontId="14" fillId="3" borderId="11" xfId="1" applyNumberFormat="1" applyFont="1" applyFill="1" applyBorder="1"/>
    <xf numFmtId="10" fontId="14" fillId="3" borderId="32" xfId="1" applyNumberFormat="1" applyFont="1" applyFill="1" applyBorder="1"/>
    <xf numFmtId="2" fontId="14" fillId="3" borderId="2" xfId="0" applyNumberFormat="1" applyFont="1" applyFill="1" applyBorder="1"/>
    <xf numFmtId="10" fontId="10" fillId="0" borderId="6" xfId="1" applyNumberFormat="1" applyFont="1" applyBorder="1"/>
    <xf numFmtId="2" fontId="6" fillId="3" borderId="11" xfId="0" applyNumberFormat="1" applyFont="1" applyFill="1" applyBorder="1"/>
    <xf numFmtId="10" fontId="11" fillId="3" borderId="11" xfId="1" applyNumberFormat="1" applyFont="1" applyFill="1" applyBorder="1"/>
    <xf numFmtId="10" fontId="11" fillId="3" borderId="32" xfId="1" applyNumberFormat="1" applyFont="1" applyFill="1" applyBorder="1"/>
    <xf numFmtId="0" fontId="3" fillId="0" borderId="13" xfId="0" applyFont="1" applyBorder="1"/>
    <xf numFmtId="2" fontId="3" fillId="0" borderId="6" xfId="0" applyNumberFormat="1" applyFont="1" applyBorder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/>
    <xf numFmtId="10" fontId="14" fillId="3" borderId="28" xfId="1" applyNumberFormat="1" applyFont="1" applyFill="1" applyBorder="1"/>
    <xf numFmtId="10" fontId="14" fillId="3" borderId="38" xfId="1" applyNumberFormat="1" applyFont="1" applyFill="1" applyBorder="1"/>
    <xf numFmtId="0" fontId="11" fillId="3" borderId="2" xfId="0" applyFont="1" applyFill="1" applyBorder="1"/>
    <xf numFmtId="0" fontId="3" fillId="0" borderId="19" xfId="0" applyFont="1" applyBorder="1" applyAlignment="1">
      <alignment horizontal="left" vertical="center"/>
    </xf>
    <xf numFmtId="164" fontId="3" fillId="0" borderId="2" xfId="1" applyNumberFormat="1" applyFont="1" applyBorder="1"/>
    <xf numFmtId="10" fontId="3" fillId="0" borderId="2" xfId="1" applyNumberFormat="1" applyFont="1" applyBorder="1"/>
    <xf numFmtId="0" fontId="3" fillId="0" borderId="2" xfId="0" applyFont="1" applyBorder="1"/>
    <xf numFmtId="10" fontId="3" fillId="0" borderId="3" xfId="1" applyNumberFormat="1" applyFont="1" applyBorder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/>
    <xf numFmtId="164" fontId="6" fillId="3" borderId="19" xfId="1" applyNumberFormat="1" applyFont="1" applyFill="1" applyBorder="1"/>
    <xf numFmtId="10" fontId="14" fillId="3" borderId="3" xfId="1" applyNumberFormat="1" applyFont="1" applyFill="1" applyBorder="1"/>
    <xf numFmtId="0" fontId="7" fillId="0" borderId="0" xfId="0" applyFont="1"/>
    <xf numFmtId="0" fontId="15" fillId="0" borderId="0" xfId="0" applyFont="1"/>
    <xf numFmtId="0" fontId="0" fillId="0" borderId="2" xfId="0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/>
    <xf numFmtId="2" fontId="6" fillId="3" borderId="25" xfId="0" applyNumberFormat="1" applyFont="1" applyFill="1" applyBorder="1"/>
    <xf numFmtId="2" fontId="0" fillId="3" borderId="15" xfId="0" applyNumberForma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2" fontId="4" fillId="2" borderId="18" xfId="0" applyNumberFormat="1" applyFont="1" applyFill="1" applyBorder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/>
    <xf numFmtId="2" fontId="6" fillId="3" borderId="12" xfId="0" applyNumberFormat="1" applyFont="1" applyFill="1" applyBorder="1"/>
    <xf numFmtId="2" fontId="4" fillId="2" borderId="3" xfId="0" applyNumberFormat="1" applyFont="1" applyFill="1" applyBorder="1"/>
    <xf numFmtId="2" fontId="4" fillId="2" borderId="38" xfId="0" applyNumberFormat="1" applyFont="1" applyFill="1" applyBorder="1"/>
    <xf numFmtId="2" fontId="6" fillId="3" borderId="18" xfId="0" applyNumberFormat="1" applyFont="1" applyFill="1" applyBorder="1"/>
    <xf numFmtId="2" fontId="4" fillId="3" borderId="6" xfId="0" applyNumberFormat="1" applyFont="1" applyFill="1" applyBorder="1"/>
    <xf numFmtId="2" fontId="6" fillId="3" borderId="40" xfId="0" applyNumberFormat="1" applyFont="1" applyFill="1" applyBorder="1"/>
    <xf numFmtId="2" fontId="7" fillId="3" borderId="6" xfId="0" applyNumberFormat="1" applyFont="1" applyFill="1" applyBorder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/>
    <xf numFmtId="2" fontId="4" fillId="2" borderId="36" xfId="0" applyNumberFormat="1" applyFont="1" applyFill="1" applyBorder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/>
    <xf numFmtId="2" fontId="6" fillId="3" borderId="27" xfId="0" applyNumberFormat="1" applyFont="1" applyFill="1" applyBorder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/>
    <xf numFmtId="0" fontId="2" fillId="0" borderId="0" xfId="0" applyFont="1"/>
    <xf numFmtId="2" fontId="0" fillId="3" borderId="6" xfId="0" applyNumberFormat="1" applyFill="1" applyBorder="1"/>
    <xf numFmtId="2" fontId="2" fillId="0" borderId="0" xfId="0" applyNumberFormat="1" applyFont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/>
    <xf numFmtId="2" fontId="19" fillId="2" borderId="6" xfId="0" applyNumberFormat="1" applyFont="1" applyFill="1" applyBorder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2" fillId="2" borderId="14" xfId="0" applyFont="1" applyFill="1" applyBorder="1"/>
    <xf numFmtId="2" fontId="19" fillId="2" borderId="11" xfId="0" applyNumberFormat="1" applyFont="1" applyFill="1" applyBorder="1"/>
    <xf numFmtId="2" fontId="19" fillId="2" borderId="34" xfId="0" applyNumberFormat="1" applyFont="1" applyFill="1" applyBorder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2" fontId="0" fillId="3" borderId="18" xfId="0" applyNumberFormat="1" applyFill="1" applyBorder="1"/>
    <xf numFmtId="2" fontId="2" fillId="0" borderId="18" xfId="0" applyNumberFormat="1" applyFont="1" applyBorder="1"/>
    <xf numFmtId="10" fontId="18" fillId="2" borderId="28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/>
    <xf numFmtId="2" fontId="19" fillId="2" borderId="52" xfId="0" applyNumberFormat="1" applyFont="1" applyFill="1" applyBorder="1"/>
    <xf numFmtId="2" fontId="19" fillId="2" borderId="27" xfId="0" applyNumberFormat="1" applyFont="1" applyFill="1" applyBorder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/>
    <xf numFmtId="2" fontId="5" fillId="2" borderId="18" xfId="0" applyNumberFormat="1" applyFont="1" applyFill="1" applyBorder="1"/>
    <xf numFmtId="2" fontId="5" fillId="2" borderId="54" xfId="0" applyNumberFormat="1" applyFont="1" applyFill="1" applyBorder="1"/>
    <xf numFmtId="2" fontId="5" fillId="2" borderId="42" xfId="0" applyNumberFormat="1" applyFont="1" applyFill="1" applyBorder="1"/>
    <xf numFmtId="2" fontId="5" fillId="2" borderId="14" xfId="0" applyNumberFormat="1" applyFont="1" applyFill="1" applyBorder="1"/>
    <xf numFmtId="2" fontId="5" fillId="2" borderId="12" xfId="0" applyNumberFormat="1" applyFont="1" applyFill="1" applyBorder="1"/>
    <xf numFmtId="0" fontId="7" fillId="3" borderId="2" xfId="0" applyFont="1" applyFill="1" applyBorder="1"/>
    <xf numFmtId="0" fontId="3" fillId="0" borderId="5" xfId="0" applyFont="1" applyBorder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/>
    <xf numFmtId="0" fontId="3" fillId="0" borderId="41" xfId="0" applyFont="1" applyBorder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/>
    <xf numFmtId="2" fontId="8" fillId="3" borderId="55" xfId="0" applyNumberFormat="1" applyFont="1" applyFill="1" applyBorder="1"/>
    <xf numFmtId="2" fontId="7" fillId="3" borderId="8" xfId="0" applyNumberFormat="1" applyFont="1" applyFill="1" applyBorder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/>
    <xf numFmtId="2" fontId="8" fillId="3" borderId="10" xfId="0" applyNumberFormat="1" applyFont="1" applyFill="1" applyBorder="1"/>
    <xf numFmtId="2" fontId="7" fillId="3" borderId="10" xfId="0" applyNumberFormat="1" applyFont="1" applyFill="1" applyBorder="1"/>
    <xf numFmtId="2" fontId="6" fillId="3" borderId="58" xfId="0" applyNumberFormat="1" applyFont="1" applyFill="1" applyBorder="1"/>
    <xf numFmtId="2" fontId="7" fillId="3" borderId="34" xfId="0" applyNumberFormat="1" applyFont="1" applyFill="1" applyBorder="1"/>
    <xf numFmtId="2" fontId="6" fillId="3" borderId="15" xfId="0" applyNumberFormat="1" applyFont="1" applyFill="1" applyBorder="1"/>
    <xf numFmtId="2" fontId="6" fillId="3" borderId="33" xfId="0" applyNumberFormat="1" applyFont="1" applyFill="1" applyBorder="1"/>
    <xf numFmtId="2" fontId="8" fillId="3" borderId="25" xfId="0" applyNumberFormat="1" applyFont="1" applyFill="1" applyBorder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19" fillId="0" borderId="0" xfId="0" applyNumberFormat="1" applyFont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/>
    <xf numFmtId="2" fontId="6" fillId="3" borderId="35" xfId="0" applyNumberFormat="1" applyFont="1" applyFill="1" applyBorder="1"/>
    <xf numFmtId="2" fontId="6" fillId="3" borderId="8" xfId="0" applyNumberFormat="1" applyFont="1" applyFill="1" applyBorder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/>
    <xf numFmtId="2" fontId="7" fillId="3" borderId="13" xfId="0" applyNumberFormat="1" applyFont="1" applyFill="1" applyBorder="1"/>
    <xf numFmtId="2" fontId="7" fillId="3" borderId="15" xfId="0" applyNumberFormat="1" applyFont="1" applyFill="1" applyBorder="1"/>
    <xf numFmtId="2" fontId="7" fillId="3" borderId="14" xfId="0" applyNumberFormat="1" applyFont="1" applyFill="1" applyBorder="1"/>
    <xf numFmtId="2" fontId="4" fillId="2" borderId="33" xfId="0" applyNumberFormat="1" applyFont="1" applyFill="1" applyBorder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/>
    <xf numFmtId="2" fontId="4" fillId="2" borderId="34" xfId="0" applyNumberFormat="1" applyFont="1" applyFill="1" applyBorder="1"/>
    <xf numFmtId="10" fontId="3" fillId="2" borderId="28" xfId="1" applyNumberFormat="1" applyFont="1" applyFill="1" applyBorder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ill="1" applyBorder="1"/>
    <xf numFmtId="0" fontId="0" fillId="36" borderId="26" xfId="0" applyFill="1" applyBorder="1" applyAlignment="1">
      <alignment wrapText="1"/>
    </xf>
    <xf numFmtId="0" fontId="0" fillId="36" borderId="34" xfId="0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/>
    <xf numFmtId="0" fontId="0" fillId="36" borderId="10" xfId="0" applyFill="1" applyBorder="1" applyAlignment="1">
      <alignment wrapText="1"/>
    </xf>
    <xf numFmtId="0" fontId="0" fillId="36" borderId="15" xfId="0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5" fillId="2" borderId="8" xfId="0" applyNumberFormat="1" applyFont="1" applyFill="1" applyBorder="1"/>
    <xf numFmtId="0" fontId="0" fillId="3" borderId="10" xfId="0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2" fillId="35" borderId="22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ill="1" applyBorder="1" applyAlignment="1">
      <alignment wrapText="1"/>
    </xf>
    <xf numFmtId="2" fontId="19" fillId="2" borderId="8" xfId="0" applyNumberFormat="1" applyFont="1" applyFill="1" applyBorder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3" xfId="0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ill="1" applyBorder="1" applyAlignment="1">
      <alignment wrapText="1"/>
    </xf>
    <xf numFmtId="2" fontId="0" fillId="3" borderId="10" xfId="0" applyNumberForma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6" fillId="3" borderId="70" xfId="0" applyFont="1" applyFill="1" applyBorder="1" applyAlignment="1">
      <alignment horizontal="left" vertical="center"/>
    </xf>
    <xf numFmtId="2" fontId="38" fillId="0" borderId="28" xfId="0" applyNumberFormat="1" applyFont="1" applyBorder="1"/>
    <xf numFmtId="0" fontId="6" fillId="0" borderId="42" xfId="0" applyFont="1" applyBorder="1" applyAlignment="1">
      <alignment vertical="center"/>
    </xf>
    <xf numFmtId="2" fontId="19" fillId="2" borderId="28" xfId="0" applyNumberFormat="1" applyFont="1" applyFill="1" applyBorder="1"/>
    <xf numFmtId="2" fontId="19" fillId="2" borderId="38" xfId="0" applyNumberFormat="1" applyFont="1" applyFill="1" applyBorder="1"/>
    <xf numFmtId="2" fontId="5" fillId="2" borderId="28" xfId="0" applyNumberFormat="1" applyFont="1" applyFill="1" applyBorder="1"/>
    <xf numFmtId="10" fontId="9" fillId="2" borderId="38" xfId="0" applyNumberFormat="1" applyFont="1" applyFill="1" applyBorder="1" applyAlignment="1">
      <alignment vertical="center"/>
    </xf>
    <xf numFmtId="2" fontId="9" fillId="2" borderId="28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2" fontId="0" fillId="0" borderId="14" xfId="0" applyNumberFormat="1" applyBorder="1"/>
    <xf numFmtId="2" fontId="18" fillId="0" borderId="28" xfId="0" applyNumberFormat="1" applyFont="1" applyBorder="1"/>
    <xf numFmtId="2" fontId="0" fillId="3" borderId="34" xfId="0" applyNumberFormat="1" applyFill="1" applyBorder="1"/>
    <xf numFmtId="2" fontId="0" fillId="3" borderId="55" xfId="0" applyNumberFormat="1" applyFill="1" applyBorder="1"/>
    <xf numFmtId="2" fontId="0" fillId="3" borderId="35" xfId="0" applyNumberFormat="1" applyFill="1" applyBorder="1"/>
    <xf numFmtId="2" fontId="0" fillId="0" borderId="13" xfId="0" applyNumberFormat="1" applyBorder="1"/>
    <xf numFmtId="2" fontId="0" fillId="0" borderId="6" xfId="0" applyNumberFormat="1" applyBorder="1"/>
    <xf numFmtId="2" fontId="4" fillId="35" borderId="59" xfId="0" applyNumberFormat="1" applyFont="1" applyFill="1" applyBorder="1" applyAlignment="1">
      <alignment wrapText="1"/>
    </xf>
    <xf numFmtId="2" fontId="39" fillId="3" borderId="40" xfId="0" applyNumberFormat="1" applyFont="1" applyFill="1" applyBorder="1"/>
    <xf numFmtId="2" fontId="35" fillId="0" borderId="39" xfId="0" applyNumberFormat="1" applyFont="1" applyBorder="1"/>
    <xf numFmtId="2" fontId="39" fillId="0" borderId="39" xfId="0" applyNumberFormat="1" applyFont="1" applyBorder="1"/>
    <xf numFmtId="2" fontId="35" fillId="3" borderId="6" xfId="0" applyNumberFormat="1" applyFont="1" applyFill="1" applyBorder="1"/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36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71" xfId="0" applyFont="1" applyBorder="1"/>
    <xf numFmtId="2" fontId="7" fillId="3" borderId="34" xfId="0" applyNumberFormat="1" applyFont="1" applyFill="1" applyBorder="1" applyAlignment="1">
      <alignment wrapText="1"/>
    </xf>
    <xf numFmtId="0" fontId="0" fillId="0" borderId="0" xfId="0" applyBorder="1"/>
    <xf numFmtId="0" fontId="4" fillId="0" borderId="32" xfId="0" applyFont="1" applyBorder="1" applyAlignment="1">
      <alignment horizontal="center" vertical="top" wrapText="1"/>
    </xf>
    <xf numFmtId="2" fontId="0" fillId="3" borderId="0" xfId="0" applyNumberFormat="1" applyFill="1" applyBorder="1"/>
    <xf numFmtId="0" fontId="3" fillId="0" borderId="7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0" t="s">
        <v>80</v>
      </c>
      <c r="B1" s="461"/>
      <c r="C1" s="461"/>
      <c r="D1" s="461"/>
      <c r="E1" s="461"/>
      <c r="F1" s="461"/>
      <c r="G1" s="461"/>
      <c r="H1" s="461"/>
      <c r="I1" s="462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15" customHeight="1" x14ac:dyDescent="0.25">
      <c r="A2" s="463"/>
      <c r="B2" s="464"/>
      <c r="C2" s="464"/>
      <c r="D2" s="464"/>
      <c r="E2" s="464"/>
      <c r="F2" s="464"/>
      <c r="G2" s="464"/>
      <c r="H2" s="464"/>
      <c r="I2" s="465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47.25" x14ac:dyDescent="0.25">
      <c r="A3" s="458"/>
      <c r="B3" s="3" t="s">
        <v>49</v>
      </c>
      <c r="C3" s="3" t="s">
        <v>50</v>
      </c>
      <c r="D3" s="3" t="s">
        <v>51</v>
      </c>
      <c r="E3" s="3" t="s">
        <v>52</v>
      </c>
      <c r="F3" s="158" t="s">
        <v>12</v>
      </c>
      <c r="G3" s="4" t="s">
        <v>13</v>
      </c>
      <c r="H3" s="5" t="s">
        <v>14</v>
      </c>
      <c r="I3" s="6" t="s">
        <v>15</v>
      </c>
    </row>
    <row r="4" spans="1:18" ht="15.75" x14ac:dyDescent="0.25">
      <c r="A4" s="89" t="s">
        <v>63</v>
      </c>
      <c r="B4" s="98"/>
      <c r="C4" s="98"/>
      <c r="D4" s="98"/>
      <c r="E4" s="98"/>
      <c r="F4" s="98"/>
      <c r="G4" s="147"/>
      <c r="H4" s="147"/>
      <c r="I4" s="98"/>
    </row>
    <row r="5" spans="1:18" ht="16.5" thickBot="1" x14ac:dyDescent="0.3">
      <c r="A5" s="337" t="s">
        <v>72</v>
      </c>
      <c r="B5" s="156">
        <v>0</v>
      </c>
      <c r="C5" s="156">
        <v>10.99</v>
      </c>
      <c r="D5" s="156">
        <v>0</v>
      </c>
      <c r="E5" s="156">
        <v>0</v>
      </c>
      <c r="F5" s="156">
        <f>B5+C5+D5+E5</f>
        <v>10.99</v>
      </c>
      <c r="G5" s="360">
        <f>(F5-F6)/F6</f>
        <v>2.869718309859155</v>
      </c>
      <c r="H5" s="364">
        <f>F5/$F$76</f>
        <v>1.2952803003070249E-3</v>
      </c>
      <c r="I5" s="361">
        <f>F5-F6</f>
        <v>8.15</v>
      </c>
    </row>
    <row r="6" spans="1:18" ht="16.5" thickBot="1" x14ac:dyDescent="0.3">
      <c r="A6" s="300" t="s">
        <v>36</v>
      </c>
      <c r="B6" s="362">
        <v>0</v>
      </c>
      <c r="C6" s="459">
        <v>2.84</v>
      </c>
      <c r="D6" s="363">
        <v>0</v>
      </c>
      <c r="E6" s="363">
        <v>0</v>
      </c>
      <c r="F6" s="151">
        <f t="shared" ref="F6:F40" si="0">B6+C6+D6+E6</f>
        <v>2.84</v>
      </c>
      <c r="G6" s="359"/>
      <c r="H6" s="357"/>
      <c r="I6" s="358"/>
    </row>
    <row r="7" spans="1:18" ht="16.5" thickBot="1" x14ac:dyDescent="0.3">
      <c r="A7" s="37" t="s">
        <v>19</v>
      </c>
      <c r="B7" s="386">
        <v>86.35</v>
      </c>
      <c r="C7" s="390">
        <v>259.51</v>
      </c>
      <c r="D7" s="387">
        <v>153.09</v>
      </c>
      <c r="E7" s="395">
        <v>25.58</v>
      </c>
      <c r="F7" s="148">
        <f>B7+C7+D7+E7</f>
        <v>524.53000000000009</v>
      </c>
      <c r="G7" s="149">
        <f>(F7-F8)/F8</f>
        <v>-8.7805641542902671E-2</v>
      </c>
      <c r="H7" s="149">
        <f>F7/$F$76</f>
        <v>6.1821053313925733E-2</v>
      </c>
      <c r="I7" s="115">
        <f>F7-F8</f>
        <v>-50.489999999999895</v>
      </c>
    </row>
    <row r="8" spans="1:18" ht="15.75" thickBot="1" x14ac:dyDescent="0.3">
      <c r="A8" s="100" t="s">
        <v>16</v>
      </c>
      <c r="B8" s="410">
        <v>73.38</v>
      </c>
      <c r="C8" s="411">
        <v>208.92</v>
      </c>
      <c r="D8" s="411">
        <v>261.85000000000002</v>
      </c>
      <c r="E8" s="412">
        <v>30.87</v>
      </c>
      <c r="F8" s="211">
        <f t="shared" si="0"/>
        <v>575.02</v>
      </c>
      <c r="G8" s="154"/>
      <c r="H8" s="154"/>
      <c r="I8" s="142"/>
    </row>
    <row r="9" spans="1:18" ht="16.5" thickBot="1" x14ac:dyDescent="0.3">
      <c r="A9" s="37" t="s">
        <v>23</v>
      </c>
      <c r="B9" s="396">
        <v>2.48</v>
      </c>
      <c r="C9" s="392">
        <v>50.15</v>
      </c>
      <c r="D9" s="385">
        <v>0</v>
      </c>
      <c r="E9" s="392">
        <v>25.3</v>
      </c>
      <c r="F9" s="148">
        <f t="shared" si="0"/>
        <v>77.929999999999993</v>
      </c>
      <c r="G9" s="149">
        <f t="shared" ref="G9:G41" si="1">(F9-F10)/F10</f>
        <v>0.33282024970070112</v>
      </c>
      <c r="H9" s="149">
        <f>F9/$F$76</f>
        <v>9.1848220020861182E-3</v>
      </c>
      <c r="I9" s="115">
        <f>F9-F10</f>
        <v>19.459999999999994</v>
      </c>
    </row>
    <row r="10" spans="1:18" ht="15.75" thickBot="1" x14ac:dyDescent="0.3">
      <c r="A10" s="100" t="s">
        <v>16</v>
      </c>
      <c r="B10" s="391">
        <v>1.87</v>
      </c>
      <c r="C10" s="389">
        <v>40.32</v>
      </c>
      <c r="D10" s="398">
        <v>0</v>
      </c>
      <c r="E10" s="394">
        <v>16.28</v>
      </c>
      <c r="F10" s="371">
        <f t="shared" si="0"/>
        <v>58.47</v>
      </c>
      <c r="G10" s="154"/>
      <c r="H10" s="154"/>
      <c r="I10" s="142"/>
    </row>
    <row r="11" spans="1:18" ht="16.5" thickBot="1" x14ac:dyDescent="0.3">
      <c r="A11" s="37" t="s">
        <v>20</v>
      </c>
      <c r="B11" s="9">
        <v>43.57</v>
      </c>
      <c r="C11" s="32">
        <v>18.329999999999998</v>
      </c>
      <c r="D11" s="32">
        <v>0</v>
      </c>
      <c r="E11" s="32">
        <v>0.45</v>
      </c>
      <c r="F11" s="148">
        <f t="shared" si="0"/>
        <v>62.35</v>
      </c>
      <c r="G11" s="149">
        <f t="shared" si="1"/>
        <v>0.47924080664294172</v>
      </c>
      <c r="H11" s="149">
        <f>F11/$F$76</f>
        <v>7.3485647610685165E-3</v>
      </c>
      <c r="I11" s="115">
        <f>F11-F12</f>
        <v>20.199999999999996</v>
      </c>
    </row>
    <row r="12" spans="1:18" ht="15.75" thickBot="1" x14ac:dyDescent="0.3">
      <c r="A12" s="100" t="s">
        <v>16</v>
      </c>
      <c r="B12" s="25">
        <v>32.11</v>
      </c>
      <c r="C12" s="25">
        <v>9.4499999999999993</v>
      </c>
      <c r="D12" s="25">
        <v>0</v>
      </c>
      <c r="E12" s="25">
        <v>0.59</v>
      </c>
      <c r="F12" s="211">
        <f t="shared" si="0"/>
        <v>42.150000000000006</v>
      </c>
      <c r="G12" s="152"/>
      <c r="H12" s="152"/>
      <c r="I12" s="142"/>
    </row>
    <row r="13" spans="1:18" ht="16.5" thickBot="1" x14ac:dyDescent="0.3">
      <c r="A13" s="99" t="s">
        <v>70</v>
      </c>
      <c r="B13" s="18">
        <v>0</v>
      </c>
      <c r="C13" s="18">
        <v>5.15</v>
      </c>
      <c r="D13" s="18">
        <v>0</v>
      </c>
      <c r="E13" s="18">
        <v>0</v>
      </c>
      <c r="F13" s="148">
        <f t="shared" si="0"/>
        <v>5.15</v>
      </c>
      <c r="G13" s="150">
        <f t="shared" si="1"/>
        <v>-0.81211236774899664</v>
      </c>
      <c r="H13" s="150">
        <f>F13/$F$76</f>
        <v>6.0697848467526649E-4</v>
      </c>
      <c r="I13" s="115">
        <f>F13-F14</f>
        <v>-22.259999999999998</v>
      </c>
    </row>
    <row r="14" spans="1:18" ht="15.75" thickBot="1" x14ac:dyDescent="0.3">
      <c r="A14" s="100" t="s">
        <v>16</v>
      </c>
      <c r="B14" s="342">
        <v>0</v>
      </c>
      <c r="C14" s="60">
        <v>27.41</v>
      </c>
      <c r="D14" s="342">
        <v>0</v>
      </c>
      <c r="E14" s="25">
        <v>0</v>
      </c>
      <c r="F14" s="211">
        <f t="shared" si="0"/>
        <v>27.41</v>
      </c>
      <c r="G14" s="153"/>
      <c r="H14" s="153"/>
      <c r="I14" s="142"/>
    </row>
    <row r="15" spans="1:18" s="1" customFormat="1" ht="15.75" thickBot="1" x14ac:dyDescent="0.3">
      <c r="A15" s="201" t="s">
        <v>76</v>
      </c>
      <c r="B15" s="233">
        <v>0.45</v>
      </c>
      <c r="C15" s="223">
        <v>11.04</v>
      </c>
      <c r="D15" s="223">
        <v>0</v>
      </c>
      <c r="E15" s="223">
        <v>0</v>
      </c>
      <c r="F15" s="408">
        <f>B15+C15+D15+E15</f>
        <v>11.489999999999998</v>
      </c>
      <c r="G15" s="409">
        <f t="shared" ref="G15" si="2">(F15-F16)/F16</f>
        <v>1.3641975308641976</v>
      </c>
      <c r="H15" s="409">
        <f>F15/$F$76</f>
        <v>1.3542102502754972E-3</v>
      </c>
      <c r="I15" s="165">
        <f>F15-F16</f>
        <v>6.629999999999999</v>
      </c>
    </row>
    <row r="16" spans="1:18" ht="15.75" thickBot="1" x14ac:dyDescent="0.3">
      <c r="A16" s="100" t="s">
        <v>16</v>
      </c>
      <c r="B16" s="133">
        <v>0.01</v>
      </c>
      <c r="C16" s="343">
        <v>4.8499999999999996</v>
      </c>
      <c r="D16" s="65">
        <v>0</v>
      </c>
      <c r="E16" s="65">
        <v>0</v>
      </c>
      <c r="F16" s="211">
        <f>B16+C16+D16+E16</f>
        <v>4.8599999999999994</v>
      </c>
      <c r="G16" s="153"/>
      <c r="H16" s="153"/>
      <c r="I16" s="142"/>
    </row>
    <row r="17" spans="1:9" ht="16.5" thickBot="1" x14ac:dyDescent="0.3">
      <c r="A17" s="37" t="s">
        <v>21</v>
      </c>
      <c r="B17" s="9">
        <v>9.7799999999999994</v>
      </c>
      <c r="C17" s="32">
        <v>46.66</v>
      </c>
      <c r="D17" s="32">
        <v>0</v>
      </c>
      <c r="E17" s="32">
        <v>4.29</v>
      </c>
      <c r="F17" s="148">
        <f t="shared" si="0"/>
        <v>60.73</v>
      </c>
      <c r="G17" s="150">
        <f t="shared" si="1"/>
        <v>0.20519944433419321</v>
      </c>
      <c r="H17" s="149">
        <f>F17/$F$76</f>
        <v>7.1576317231706651E-3</v>
      </c>
      <c r="I17" s="115">
        <f>F17-F18</f>
        <v>10.339999999999996</v>
      </c>
    </row>
    <row r="18" spans="1:9" ht="15.75" thickBot="1" x14ac:dyDescent="0.3">
      <c r="A18" s="100" t="s">
        <v>16</v>
      </c>
      <c r="B18" s="25">
        <v>6.78</v>
      </c>
      <c r="C18" s="25">
        <v>34.67</v>
      </c>
      <c r="D18" s="25">
        <v>4.54</v>
      </c>
      <c r="E18" s="25">
        <v>4.4000000000000004</v>
      </c>
      <c r="F18" s="211">
        <f t="shared" si="0"/>
        <v>50.39</v>
      </c>
      <c r="G18" s="154"/>
      <c r="H18" s="152"/>
      <c r="I18" s="142"/>
    </row>
    <row r="19" spans="1:9" ht="16.5" thickBot="1" x14ac:dyDescent="0.3">
      <c r="A19" s="37" t="s">
        <v>71</v>
      </c>
      <c r="B19" s="18">
        <v>0</v>
      </c>
      <c r="C19" s="18">
        <v>2.0099999999999998</v>
      </c>
      <c r="D19" s="18">
        <v>0</v>
      </c>
      <c r="E19" s="18">
        <v>2.5</v>
      </c>
      <c r="F19" s="148">
        <f t="shared" si="0"/>
        <v>4.51</v>
      </c>
      <c r="G19" s="149">
        <f t="shared" si="1"/>
        <v>0.51342281879194629</v>
      </c>
      <c r="H19" s="149">
        <f>F19/$F$76</f>
        <v>5.3154814871562159E-4</v>
      </c>
      <c r="I19" s="115">
        <f>F19-F20</f>
        <v>1.5299999999999998</v>
      </c>
    </row>
    <row r="20" spans="1:9" ht="15.75" thickBot="1" x14ac:dyDescent="0.3">
      <c r="A20" s="100" t="s">
        <v>16</v>
      </c>
      <c r="B20" s="25">
        <v>2.13</v>
      </c>
      <c r="C20" s="25">
        <v>0</v>
      </c>
      <c r="D20" s="25">
        <v>0</v>
      </c>
      <c r="E20" s="25">
        <v>0.85</v>
      </c>
      <c r="F20" s="211">
        <f t="shared" si="0"/>
        <v>2.98</v>
      </c>
      <c r="G20" s="154"/>
      <c r="H20" s="154"/>
      <c r="I20" s="142"/>
    </row>
    <row r="21" spans="1:9" ht="16.5" thickBot="1" x14ac:dyDescent="0.3">
      <c r="A21" s="37" t="s">
        <v>56</v>
      </c>
      <c r="B21" s="110">
        <v>87.49</v>
      </c>
      <c r="C21" s="110">
        <v>98.48</v>
      </c>
      <c r="D21" s="111">
        <v>0</v>
      </c>
      <c r="E21" s="17">
        <v>6.15</v>
      </c>
      <c r="F21" s="148">
        <f>B21+C21+D21+E21</f>
        <v>192.12</v>
      </c>
      <c r="G21" s="149">
        <f t="shared" si="1"/>
        <v>-0.12453861927546131</v>
      </c>
      <c r="H21" s="149">
        <f>F21/$F$76</f>
        <v>2.2643243975885862E-2</v>
      </c>
      <c r="I21" s="115">
        <f>F21-F22</f>
        <v>-27.329999999999984</v>
      </c>
    </row>
    <row r="22" spans="1:9" ht="16.5" thickBot="1" x14ac:dyDescent="0.3">
      <c r="A22" s="100" t="s">
        <v>16</v>
      </c>
      <c r="B22" s="125">
        <v>78.040000000000006</v>
      </c>
      <c r="C22" s="125">
        <v>137.1</v>
      </c>
      <c r="D22" s="200">
        <v>0</v>
      </c>
      <c r="E22" s="125">
        <v>4.3099999999999996</v>
      </c>
      <c r="F22" s="211">
        <f>B22+C22+D22+E22</f>
        <v>219.45</v>
      </c>
      <c r="G22" s="154"/>
      <c r="H22" s="154"/>
      <c r="I22" s="142"/>
    </row>
    <row r="23" spans="1:9" ht="16.5" thickBot="1" x14ac:dyDescent="0.3">
      <c r="A23" s="37" t="s">
        <v>57</v>
      </c>
      <c r="B23" s="32">
        <v>78.34</v>
      </c>
      <c r="C23" s="32">
        <v>468.86</v>
      </c>
      <c r="D23" s="32">
        <v>-0.06</v>
      </c>
      <c r="E23" s="32">
        <v>35.14</v>
      </c>
      <c r="F23" s="148">
        <f t="shared" si="0"/>
        <v>582.28000000000009</v>
      </c>
      <c r="G23" s="149">
        <f t="shared" si="1"/>
        <v>0.12812167005715414</v>
      </c>
      <c r="H23" s="149">
        <f>F23/$F$76</f>
        <v>6.8627462535284303E-2</v>
      </c>
      <c r="I23" s="115">
        <f>F23-F24</f>
        <v>66.130000000000109</v>
      </c>
    </row>
    <row r="24" spans="1:9" ht="15.75" thickBot="1" x14ac:dyDescent="0.3">
      <c r="A24" s="100" t="s">
        <v>16</v>
      </c>
      <c r="B24" s="25">
        <v>161.75</v>
      </c>
      <c r="C24" s="25">
        <v>306.01</v>
      </c>
      <c r="D24" s="25">
        <v>9.2200000000000006</v>
      </c>
      <c r="E24" s="25">
        <v>39.17</v>
      </c>
      <c r="F24" s="211">
        <f t="shared" si="0"/>
        <v>516.15</v>
      </c>
      <c r="G24" s="154"/>
      <c r="H24" s="154"/>
      <c r="I24" s="142"/>
    </row>
    <row r="25" spans="1:9" ht="16.5" thickBot="1" x14ac:dyDescent="0.3">
      <c r="A25" s="37" t="s">
        <v>58</v>
      </c>
      <c r="B25" s="18">
        <v>23.52</v>
      </c>
      <c r="C25" s="18">
        <v>308.54000000000002</v>
      </c>
      <c r="D25" s="18">
        <v>7.43</v>
      </c>
      <c r="E25" s="18">
        <v>0.75</v>
      </c>
      <c r="F25" s="148">
        <f t="shared" si="0"/>
        <v>340.24</v>
      </c>
      <c r="G25" s="149">
        <f t="shared" si="1"/>
        <v>1.0123018689377807</v>
      </c>
      <c r="H25" s="149">
        <f>F25/$F$76</f>
        <v>4.0100652354546143E-2</v>
      </c>
      <c r="I25" s="115">
        <f>F25-F26</f>
        <v>171.16</v>
      </c>
    </row>
    <row r="26" spans="1:9" ht="15.75" thickBot="1" x14ac:dyDescent="0.3">
      <c r="A26" s="100" t="s">
        <v>16</v>
      </c>
      <c r="B26" s="25">
        <v>19.91</v>
      </c>
      <c r="C26" s="25">
        <v>123.77</v>
      </c>
      <c r="D26" s="25">
        <v>24.43</v>
      </c>
      <c r="E26" s="25">
        <v>0.97</v>
      </c>
      <c r="F26" s="211">
        <f t="shared" si="0"/>
        <v>169.08</v>
      </c>
      <c r="G26" s="154"/>
      <c r="H26" s="154"/>
      <c r="I26" s="142"/>
    </row>
    <row r="27" spans="1:9" ht="16.5" thickBot="1" x14ac:dyDescent="0.3">
      <c r="A27" s="37" t="s">
        <v>55</v>
      </c>
      <c r="B27" s="18">
        <v>3.63</v>
      </c>
      <c r="C27" s="18">
        <v>8.2799999999999994</v>
      </c>
      <c r="D27" s="18">
        <v>0</v>
      </c>
      <c r="E27" s="18">
        <v>0</v>
      </c>
      <c r="F27" s="148">
        <f t="shared" si="0"/>
        <v>11.91</v>
      </c>
      <c r="G27" s="149">
        <f t="shared" si="1"/>
        <v>2.0616966580976865</v>
      </c>
      <c r="H27" s="149">
        <f>F27/$F$76</f>
        <v>1.4037114082490142E-3</v>
      </c>
      <c r="I27" s="115">
        <f>F27-F28</f>
        <v>8.02</v>
      </c>
    </row>
    <row r="28" spans="1:9" ht="15.75" thickBot="1" x14ac:dyDescent="0.3">
      <c r="A28" s="100" t="s">
        <v>16</v>
      </c>
      <c r="B28" s="25">
        <v>3.03</v>
      </c>
      <c r="C28" s="25">
        <v>0.86</v>
      </c>
      <c r="D28" s="25">
        <v>0</v>
      </c>
      <c r="E28" s="25">
        <v>0</v>
      </c>
      <c r="F28" s="211">
        <f t="shared" si="0"/>
        <v>3.8899999999999997</v>
      </c>
      <c r="G28" s="154"/>
      <c r="H28" s="154"/>
      <c r="I28" s="142"/>
    </row>
    <row r="29" spans="1:9" ht="16.5" thickBot="1" x14ac:dyDescent="0.3">
      <c r="A29" s="37" t="s">
        <v>77</v>
      </c>
      <c r="B29" s="18">
        <v>4.7699999999999996</v>
      </c>
      <c r="C29" s="18">
        <v>62.65</v>
      </c>
      <c r="D29" s="18">
        <v>0</v>
      </c>
      <c r="E29" s="18">
        <v>1.75</v>
      </c>
      <c r="F29" s="148">
        <f t="shared" si="0"/>
        <v>69.17</v>
      </c>
      <c r="G29" s="149">
        <f t="shared" si="1"/>
        <v>0.688720703125</v>
      </c>
      <c r="H29" s="149">
        <f>F29/$F$76</f>
        <v>8.1523692786384817E-3</v>
      </c>
      <c r="I29" s="115">
        <f>F29-F30</f>
        <v>28.21</v>
      </c>
    </row>
    <row r="30" spans="1:9" ht="15.75" thickBot="1" x14ac:dyDescent="0.3">
      <c r="A30" s="100" t="s">
        <v>16</v>
      </c>
      <c r="B30" s="25">
        <v>3.61</v>
      </c>
      <c r="C30" s="25">
        <v>37.35</v>
      </c>
      <c r="D30" s="25">
        <v>0</v>
      </c>
      <c r="E30" s="25">
        <v>0</v>
      </c>
      <c r="F30" s="211">
        <f t="shared" si="0"/>
        <v>40.96</v>
      </c>
      <c r="G30" s="154"/>
      <c r="H30" s="154"/>
      <c r="I30" s="142"/>
    </row>
    <row r="31" spans="1:9" ht="16.5" thickBot="1" x14ac:dyDescent="0.3">
      <c r="A31" s="37" t="s">
        <v>25</v>
      </c>
      <c r="B31" s="18">
        <v>0.64</v>
      </c>
      <c r="C31" s="18">
        <v>7.37</v>
      </c>
      <c r="D31" s="18">
        <v>0</v>
      </c>
      <c r="E31" s="18">
        <v>0</v>
      </c>
      <c r="F31" s="148">
        <f t="shared" si="0"/>
        <v>8.01</v>
      </c>
      <c r="G31" s="149">
        <f t="shared" si="1"/>
        <v>1.8812949640287766</v>
      </c>
      <c r="H31" s="149">
        <f>F31/$F$76</f>
        <v>9.4405779849492891E-4</v>
      </c>
      <c r="I31" s="115">
        <f>F31-F32</f>
        <v>5.2299999999999995</v>
      </c>
    </row>
    <row r="32" spans="1:9" ht="15.75" thickBot="1" x14ac:dyDescent="0.3">
      <c r="A32" s="100" t="s">
        <v>16</v>
      </c>
      <c r="B32" s="25">
        <v>0.14000000000000001</v>
      </c>
      <c r="C32" s="25">
        <v>2.64</v>
      </c>
      <c r="D32" s="25">
        <v>0</v>
      </c>
      <c r="E32" s="25">
        <v>0</v>
      </c>
      <c r="F32" s="211">
        <f t="shared" si="0"/>
        <v>2.7800000000000002</v>
      </c>
      <c r="G32" s="152"/>
      <c r="H32" s="152"/>
      <c r="I32" s="142"/>
    </row>
    <row r="33" spans="1:35" ht="16.5" thickBot="1" x14ac:dyDescent="0.3">
      <c r="A33" s="37" t="s">
        <v>59</v>
      </c>
      <c r="B33" s="367">
        <v>260.2</v>
      </c>
      <c r="C33" s="401">
        <v>378.66</v>
      </c>
      <c r="D33" s="370">
        <v>114.01</v>
      </c>
      <c r="E33" s="369">
        <v>1.1399999999999999</v>
      </c>
      <c r="F33" s="148">
        <f t="shared" si="0"/>
        <v>754.01</v>
      </c>
      <c r="G33" s="149">
        <f t="shared" si="1"/>
        <v>0.24631812096067701</v>
      </c>
      <c r="H33" s="150">
        <f>F33/$F$76</f>
        <v>8.8867543151455855E-2</v>
      </c>
      <c r="I33" s="115">
        <f>F33-F34</f>
        <v>149.01999999999998</v>
      </c>
    </row>
    <row r="34" spans="1:35" ht="15.75" thickBot="1" x14ac:dyDescent="0.3">
      <c r="A34" s="100" t="s">
        <v>16</v>
      </c>
      <c r="B34" s="420">
        <v>241.42</v>
      </c>
      <c r="C34" s="398">
        <v>357.69</v>
      </c>
      <c r="D34" s="421">
        <v>4.4800000000000004</v>
      </c>
      <c r="E34" s="421">
        <v>1.4</v>
      </c>
      <c r="F34" s="151">
        <f t="shared" si="0"/>
        <v>604.99</v>
      </c>
      <c r="G34" s="154"/>
      <c r="H34" s="154"/>
      <c r="I34" s="142"/>
    </row>
    <row r="35" spans="1:35" s="1" customFormat="1" ht="16.5" thickBot="1" x14ac:dyDescent="0.3">
      <c r="A35" s="37" t="s">
        <v>28</v>
      </c>
      <c r="B35" s="127">
        <v>346.46</v>
      </c>
      <c r="C35" s="127">
        <v>1425.51</v>
      </c>
      <c r="D35" s="127">
        <v>0</v>
      </c>
      <c r="E35" s="161">
        <v>3.39</v>
      </c>
      <c r="F35" s="148">
        <f t="shared" si="0"/>
        <v>1775.3600000000001</v>
      </c>
      <c r="G35" s="162">
        <f t="shared" si="1"/>
        <v>0.23004441118801655</v>
      </c>
      <c r="H35" s="163">
        <f>F35/$F$76</f>
        <v>0.20924375195205458</v>
      </c>
      <c r="I35" s="164">
        <f>F35-F36</f>
        <v>332.03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5.75" thickBot="1" x14ac:dyDescent="0.3">
      <c r="A36" s="100" t="s">
        <v>16</v>
      </c>
      <c r="B36" s="60">
        <v>339.36</v>
      </c>
      <c r="C36" s="60">
        <v>1100.33</v>
      </c>
      <c r="D36" s="60">
        <v>0</v>
      </c>
      <c r="E36" s="60">
        <v>3.64</v>
      </c>
      <c r="F36" s="211">
        <f t="shared" si="0"/>
        <v>1443.3300000000002</v>
      </c>
      <c r="G36" s="154"/>
      <c r="H36" s="154"/>
      <c r="I36" s="14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6.5" thickBot="1" x14ac:dyDescent="0.3">
      <c r="A37" s="37" t="s">
        <v>30</v>
      </c>
      <c r="B37" s="126">
        <v>238.77</v>
      </c>
      <c r="C37" s="126">
        <v>460.1</v>
      </c>
      <c r="D37" s="126">
        <v>0</v>
      </c>
      <c r="E37" s="126">
        <v>1.52</v>
      </c>
      <c r="F37" s="148">
        <f t="shared" si="0"/>
        <v>700.39</v>
      </c>
      <c r="G37" s="162">
        <f t="shared" si="1"/>
        <v>3.3572398323593475E-2</v>
      </c>
      <c r="H37" s="166">
        <f>F37/$F$76</f>
        <v>8.2547895316836858E-2</v>
      </c>
      <c r="I37" s="165">
        <f>F37-F38</f>
        <v>22.749999999999886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5.75" thickBot="1" x14ac:dyDescent="0.3">
      <c r="A38" s="100" t="s">
        <v>16</v>
      </c>
      <c r="B38" s="60">
        <v>228.5</v>
      </c>
      <c r="C38" s="60">
        <v>443.19</v>
      </c>
      <c r="D38" s="60">
        <v>4.33</v>
      </c>
      <c r="E38" s="60">
        <v>1.62</v>
      </c>
      <c r="F38" s="211">
        <f t="shared" si="0"/>
        <v>677.6400000000001</v>
      </c>
      <c r="G38" s="152"/>
      <c r="H38" s="154"/>
      <c r="I38" s="14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37" t="s">
        <v>60</v>
      </c>
      <c r="B39" s="126">
        <v>0.04</v>
      </c>
      <c r="C39" s="126">
        <v>0</v>
      </c>
      <c r="D39" s="126">
        <v>0</v>
      </c>
      <c r="E39" s="126">
        <v>0</v>
      </c>
      <c r="F39" s="148">
        <f t="shared" si="0"/>
        <v>0.04</v>
      </c>
      <c r="G39" s="149">
        <f t="shared" si="1"/>
        <v>3</v>
      </c>
      <c r="H39" s="149">
        <f>F39/$F$76</f>
        <v>4.7143959974777976E-6</v>
      </c>
      <c r="I39" s="115">
        <f>F39-F40</f>
        <v>0.03</v>
      </c>
    </row>
    <row r="40" spans="1:35" ht="15.75" thickBot="1" x14ac:dyDescent="0.3">
      <c r="A40" s="100" t="s">
        <v>16</v>
      </c>
      <c r="B40" s="60">
        <v>0.01</v>
      </c>
      <c r="C40" s="60">
        <v>0</v>
      </c>
      <c r="D40" s="60">
        <v>0</v>
      </c>
      <c r="E40" s="60">
        <v>0</v>
      </c>
      <c r="F40" s="211">
        <f t="shared" si="0"/>
        <v>0.01</v>
      </c>
      <c r="G40" s="152"/>
      <c r="H40" s="154"/>
      <c r="I40" s="142"/>
    </row>
    <row r="41" spans="1:35" ht="16.5" thickBot="1" x14ac:dyDescent="0.3">
      <c r="A41" s="37" t="s">
        <v>18</v>
      </c>
      <c r="B41" s="126">
        <v>14.47</v>
      </c>
      <c r="C41" s="126">
        <v>252.25</v>
      </c>
      <c r="D41" s="126">
        <v>52</v>
      </c>
      <c r="E41" s="126">
        <v>12.82</v>
      </c>
      <c r="F41" s="148">
        <f>B41+C41+D41+E41</f>
        <v>331.54</v>
      </c>
      <c r="G41" s="149">
        <f t="shared" si="1"/>
        <v>4.7950184910073697E-2</v>
      </c>
      <c r="H41" s="149">
        <f>F41/$F$76</f>
        <v>3.9075271225094722E-2</v>
      </c>
      <c r="I41" s="115">
        <f>F41-F42</f>
        <v>15.170000000000016</v>
      </c>
    </row>
    <row r="42" spans="1:35" ht="15.75" thickBot="1" x14ac:dyDescent="0.3">
      <c r="A42" s="100" t="s">
        <v>16</v>
      </c>
      <c r="B42" s="60">
        <v>11.67</v>
      </c>
      <c r="C42" s="60">
        <v>222.87</v>
      </c>
      <c r="D42" s="60">
        <v>69.930000000000007</v>
      </c>
      <c r="E42" s="60">
        <v>11.9</v>
      </c>
      <c r="F42" s="237">
        <f>B42+C42+D42+E42</f>
        <v>316.37</v>
      </c>
      <c r="G42" s="153"/>
      <c r="H42" s="154"/>
      <c r="I42" s="142"/>
    </row>
    <row r="43" spans="1:35" ht="15.75" thickBot="1" x14ac:dyDescent="0.3">
      <c r="A43" s="201" t="s">
        <v>61</v>
      </c>
      <c r="B43" s="223">
        <v>33.97</v>
      </c>
      <c r="C43" s="228">
        <v>33.57</v>
      </c>
      <c r="D43" s="228">
        <v>0</v>
      </c>
      <c r="E43" s="228">
        <v>0.77</v>
      </c>
      <c r="F43" s="238">
        <f>B43+C43+D43+E43</f>
        <v>68.309999999999988</v>
      </c>
      <c r="G43" s="162">
        <f t="shared" ref="G43" si="3">(F43-F44)/F44</f>
        <v>5.286683107274958E-2</v>
      </c>
      <c r="H43" s="239">
        <f>F43/$F$76</f>
        <v>8.0510097646927063E-3</v>
      </c>
      <c r="I43" s="165">
        <f>F43-F44</f>
        <v>3.4299999999999926</v>
      </c>
    </row>
    <row r="44" spans="1:35" ht="15.75" thickBot="1" x14ac:dyDescent="0.3">
      <c r="A44" s="143" t="s">
        <v>16</v>
      </c>
      <c r="B44" s="341">
        <v>28.5</v>
      </c>
      <c r="C44" s="61">
        <v>35.86</v>
      </c>
      <c r="D44" s="61">
        <v>0</v>
      </c>
      <c r="E44" s="61">
        <v>0.52</v>
      </c>
      <c r="F44" s="61">
        <f>B44+C44+D44+E44</f>
        <v>64.88</v>
      </c>
      <c r="G44" s="154"/>
      <c r="H44" s="220"/>
      <c r="I44" s="225"/>
    </row>
    <row r="45" spans="1:35" ht="15.75" thickBot="1" x14ac:dyDescent="0.3">
      <c r="A45" s="221" t="s">
        <v>24</v>
      </c>
      <c r="B45" s="222">
        <v>31</v>
      </c>
      <c r="C45" s="223">
        <v>97.51</v>
      </c>
      <c r="D45" s="223">
        <v>0</v>
      </c>
      <c r="E45" s="223">
        <v>0.27</v>
      </c>
      <c r="F45" s="148">
        <f t="shared" ref="F45:F54" si="4">B45+C45+D45+E45</f>
        <v>128.78</v>
      </c>
      <c r="G45" s="162">
        <f t="shared" ref="G45" si="5">(F45-F46)/F46</f>
        <v>0.46374175949079333</v>
      </c>
      <c r="H45" s="162">
        <f>F45/$F$76</f>
        <v>1.5177997913879769E-2</v>
      </c>
      <c r="I45" s="165">
        <f>F45-F46</f>
        <v>40.799999999999997</v>
      </c>
      <c r="J45" s="457"/>
    </row>
    <row r="46" spans="1:35" ht="15.75" thickBot="1" x14ac:dyDescent="0.3">
      <c r="A46" s="100" t="s">
        <v>16</v>
      </c>
      <c r="B46" s="133">
        <v>10.66</v>
      </c>
      <c r="C46" s="65">
        <v>77.150000000000006</v>
      </c>
      <c r="D46" s="65">
        <v>0</v>
      </c>
      <c r="E46" s="65">
        <v>0.17</v>
      </c>
      <c r="F46" s="211">
        <f t="shared" si="4"/>
        <v>87.98</v>
      </c>
      <c r="G46" s="152"/>
      <c r="H46" s="152"/>
      <c r="I46" s="219"/>
    </row>
    <row r="47" spans="1:35" ht="15.75" thickBot="1" x14ac:dyDescent="0.3">
      <c r="A47" s="201" t="s">
        <v>62</v>
      </c>
      <c r="B47" s="233">
        <v>0.01</v>
      </c>
      <c r="C47" s="399">
        <v>0</v>
      </c>
      <c r="D47" s="399">
        <v>0</v>
      </c>
      <c r="E47" s="399">
        <v>0.1</v>
      </c>
      <c r="F47" s="146">
        <f t="shared" si="4"/>
        <v>0.11</v>
      </c>
      <c r="G47" s="162">
        <f t="shared" ref="G47" si="6">(F47-F48)/F48</f>
        <v>1.2</v>
      </c>
      <c r="H47" s="162">
        <f>F47/$F$76</f>
        <v>1.2964588993063943E-5</v>
      </c>
      <c r="I47" s="165">
        <f>F47-F48</f>
        <v>0.06</v>
      </c>
    </row>
    <row r="48" spans="1:35" ht="15.75" thickBot="1" x14ac:dyDescent="0.3">
      <c r="A48" s="100" t="s">
        <v>16</v>
      </c>
      <c r="B48" s="133">
        <v>0</v>
      </c>
      <c r="C48" s="76">
        <v>0</v>
      </c>
      <c r="D48" s="76">
        <v>0</v>
      </c>
      <c r="E48" s="65">
        <v>0.05</v>
      </c>
      <c r="F48" s="237">
        <f t="shared" si="4"/>
        <v>0.05</v>
      </c>
      <c r="G48" s="235"/>
      <c r="H48" s="235"/>
      <c r="I48" s="142"/>
    </row>
    <row r="49" spans="1:9" ht="15.75" thickBot="1" x14ac:dyDescent="0.3">
      <c r="A49" s="201" t="s">
        <v>17</v>
      </c>
      <c r="B49" s="223">
        <v>21.2</v>
      </c>
      <c r="C49" s="223">
        <v>113.49</v>
      </c>
      <c r="D49" s="223">
        <v>0</v>
      </c>
      <c r="E49" s="228">
        <v>36.65</v>
      </c>
      <c r="F49" s="238">
        <f t="shared" si="4"/>
        <v>171.34</v>
      </c>
      <c r="G49" s="240">
        <f t="shared" ref="G49" si="7">(F49-F50)/F50</f>
        <v>0.38838019609431984</v>
      </c>
      <c r="H49" s="166">
        <f>F49/$F$76</f>
        <v>2.0194115255196144E-2</v>
      </c>
      <c r="I49" s="165">
        <f>F49-F50</f>
        <v>47.930000000000007</v>
      </c>
    </row>
    <row r="50" spans="1:9" ht="15.75" thickBot="1" x14ac:dyDescent="0.3">
      <c r="A50" s="100" t="s">
        <v>16</v>
      </c>
      <c r="B50" s="65">
        <v>56.63</v>
      </c>
      <c r="C50" s="65">
        <v>30.82</v>
      </c>
      <c r="D50" s="65">
        <v>0</v>
      </c>
      <c r="E50" s="65">
        <v>35.96</v>
      </c>
      <c r="F50" s="237">
        <f t="shared" si="4"/>
        <v>123.41</v>
      </c>
      <c r="G50" s="154"/>
      <c r="H50" s="154"/>
      <c r="I50" s="142"/>
    </row>
    <row r="51" spans="1:9" ht="15.75" thickBot="1" x14ac:dyDescent="0.3">
      <c r="A51" s="201" t="s">
        <v>29</v>
      </c>
      <c r="B51" s="396">
        <v>161.16</v>
      </c>
      <c r="C51" s="390">
        <v>611.12</v>
      </c>
      <c r="D51" s="397">
        <v>3.17</v>
      </c>
      <c r="E51" s="393">
        <v>2.31</v>
      </c>
      <c r="F51" s="238">
        <f t="shared" si="4"/>
        <v>777.75999999999988</v>
      </c>
      <c r="G51" s="162">
        <f t="shared" ref="G51" si="8">(F51-F52)/F52</f>
        <v>3.4836012695788946E-3</v>
      </c>
      <c r="H51" s="166">
        <f>F51/$F$76</f>
        <v>9.1666715774958274E-2</v>
      </c>
      <c r="I51" s="165">
        <f>F51-F52</f>
        <v>2.6999999999998181</v>
      </c>
    </row>
    <row r="52" spans="1:9" ht="15.75" thickBot="1" x14ac:dyDescent="0.3">
      <c r="A52" s="100" t="s">
        <v>16</v>
      </c>
      <c r="B52" s="450">
        <v>151.35</v>
      </c>
      <c r="C52" s="451">
        <v>573.08000000000004</v>
      </c>
      <c r="D52" s="451">
        <v>48.22</v>
      </c>
      <c r="E52" s="452">
        <v>2.41</v>
      </c>
      <c r="F52" s="237">
        <f t="shared" si="4"/>
        <v>775.06000000000006</v>
      </c>
      <c r="G52" s="154"/>
      <c r="H52" s="154"/>
      <c r="I52" s="142"/>
    </row>
    <row r="53" spans="1:9" ht="15.75" thickBot="1" x14ac:dyDescent="0.3">
      <c r="A53" s="201" t="s">
        <v>22</v>
      </c>
      <c r="B53" s="228">
        <v>12.79</v>
      </c>
      <c r="C53" s="228">
        <v>23.29</v>
      </c>
      <c r="D53" s="228">
        <v>0</v>
      </c>
      <c r="E53" s="399">
        <v>7.0000000000000007E-2</v>
      </c>
      <c r="F53" s="238">
        <f t="shared" si="4"/>
        <v>36.15</v>
      </c>
      <c r="G53" s="162">
        <f t="shared" ref="G53" si="9">(F53-F54)/F54</f>
        <v>0.48095043015157735</v>
      </c>
      <c r="H53" s="166">
        <f>F53/$F$76</f>
        <v>4.2606353827205588E-3</v>
      </c>
      <c r="I53" s="165">
        <f>F53-F54</f>
        <v>11.740000000000002</v>
      </c>
    </row>
    <row r="54" spans="1:9" ht="15.75" thickBot="1" x14ac:dyDescent="0.3">
      <c r="A54" s="100" t="s">
        <v>16</v>
      </c>
      <c r="B54" s="65">
        <v>9.84</v>
      </c>
      <c r="C54" s="65">
        <v>14.53</v>
      </c>
      <c r="D54" s="65">
        <v>0</v>
      </c>
      <c r="E54" s="65">
        <v>0.04</v>
      </c>
      <c r="F54" s="237">
        <f t="shared" si="4"/>
        <v>24.409999999999997</v>
      </c>
      <c r="G54" s="152"/>
      <c r="H54" s="154"/>
      <c r="I54" s="142"/>
    </row>
    <row r="55" spans="1:9" ht="15.75" x14ac:dyDescent="0.25">
      <c r="A55" s="101" t="s">
        <v>66</v>
      </c>
      <c r="B55" s="234">
        <f>SUM(B5,B7,B9,B11,B13,B15,B17,B19,B21,B23,B25,B27,B29,B31,B33,B35,B37,B39,B41,B43,B45,B47,B49,B51,B53)</f>
        <v>1461.0900000000001</v>
      </c>
      <c r="C55" s="234">
        <f t="shared" ref="C55:F55" si="10">SUM(C5,C7,C9,C11,C13,C15,C17,C19,C21,C23,C25,C27,C29,C31,C33,C35,C37,C39,C41,C43,C45,C47,C49,C51,C53)</f>
        <v>4753.5200000000004</v>
      </c>
      <c r="D55" s="234">
        <f t="shared" si="10"/>
        <v>329.64000000000004</v>
      </c>
      <c r="E55" s="234">
        <f t="shared" si="10"/>
        <v>160.94999999999999</v>
      </c>
      <c r="F55" s="234">
        <f t="shared" si="10"/>
        <v>6705.2000000000007</v>
      </c>
      <c r="G55" s="236">
        <f>(F55-F56)/F56</f>
        <v>0.14922119234355294</v>
      </c>
      <c r="H55" s="155">
        <f>F55/$F$76</f>
        <v>0.79027420105720325</v>
      </c>
      <c r="I55" s="115">
        <f>F55-F56</f>
        <v>870.64000000000033</v>
      </c>
    </row>
    <row r="56" spans="1:9" x14ac:dyDescent="0.25">
      <c r="A56" s="100" t="s">
        <v>26</v>
      </c>
      <c r="B56" s="140">
        <f>SUM(B6,B8,B10,B12,B14,B16,B18,B20,B22,B24,B26,B28,B30,B32,B34,B36,B38,B40,B42,B44,B46,B48,B50,B52,B54)</f>
        <v>1460.7</v>
      </c>
      <c r="C56" s="140">
        <f t="shared" ref="C56:F56" si="11">SUM(C6,C8,C10,C12,C14,C16,C18,C20,C22,C24,C26,C28,C30,C32,C34,C36,C38,C40,C42,C44,C46,C48,C50,C52,C54)</f>
        <v>3791.7100000000005</v>
      </c>
      <c r="D56" s="140">
        <f t="shared" si="11"/>
        <v>427.00000000000011</v>
      </c>
      <c r="E56" s="140">
        <f t="shared" si="11"/>
        <v>155.15</v>
      </c>
      <c r="F56" s="140">
        <f t="shared" si="11"/>
        <v>5834.56</v>
      </c>
      <c r="G56" s="105"/>
      <c r="H56" s="105"/>
      <c r="I56" s="109"/>
    </row>
    <row r="57" spans="1:9" ht="15.75" x14ac:dyDescent="0.25">
      <c r="A57" s="101" t="s">
        <v>27</v>
      </c>
      <c r="B57" s="113">
        <f>(B55-B56)/B56</f>
        <v>2.669952762374889E-4</v>
      </c>
      <c r="C57" s="113">
        <f t="shared" ref="C57:F57" si="12">(C55-C56)/C56</f>
        <v>0.25366127683815476</v>
      </c>
      <c r="D57" s="113">
        <f t="shared" si="12"/>
        <v>-0.22800936768149893</v>
      </c>
      <c r="E57" s="113">
        <f t="shared" si="12"/>
        <v>3.7383177570093344E-2</v>
      </c>
      <c r="F57" s="113">
        <f t="shared" si="12"/>
        <v>0.14922119234355294</v>
      </c>
      <c r="G57" s="105"/>
      <c r="H57" s="105"/>
      <c r="I57" s="109"/>
    </row>
    <row r="58" spans="1:9" ht="15.75" x14ac:dyDescent="0.25">
      <c r="A58" s="89" t="s">
        <v>31</v>
      </c>
      <c r="B58" s="98"/>
      <c r="C58" s="98"/>
      <c r="D58" s="98"/>
      <c r="E58" s="98"/>
      <c r="F58" s="98"/>
      <c r="G58" s="105"/>
      <c r="H58" s="105"/>
      <c r="I58" s="109"/>
    </row>
    <row r="59" spans="1:9" ht="16.5" thickBot="1" x14ac:dyDescent="0.3">
      <c r="A59" s="103" t="s">
        <v>69</v>
      </c>
      <c r="B59" s="144">
        <v>30.51</v>
      </c>
      <c r="C59" s="144">
        <v>48.12</v>
      </c>
      <c r="D59" s="144">
        <v>0</v>
      </c>
      <c r="E59" s="144">
        <v>0</v>
      </c>
      <c r="F59" s="156">
        <f>B59+C59+D59+E59</f>
        <v>78.63</v>
      </c>
      <c r="G59" s="157">
        <f t="shared" ref="G59" si="13">(F59-F60)/F60</f>
        <v>0.77494356659142216</v>
      </c>
      <c r="H59" s="157">
        <f>F59/$F$76</f>
        <v>9.2673239320419792E-3</v>
      </c>
      <c r="I59" s="115">
        <f>F59-F60</f>
        <v>34.33</v>
      </c>
    </row>
    <row r="60" spans="1:9" ht="15.75" thickBot="1" x14ac:dyDescent="0.3">
      <c r="A60" s="143" t="s">
        <v>16</v>
      </c>
      <c r="B60" s="145">
        <v>16.55</v>
      </c>
      <c r="C60" s="145">
        <v>27.75</v>
      </c>
      <c r="D60" s="145">
        <v>0</v>
      </c>
      <c r="E60" s="145">
        <v>0</v>
      </c>
      <c r="F60" s="151">
        <f t="shared" ref="F60:F72" si="14">B60+C60+D60+E60</f>
        <v>44.3</v>
      </c>
      <c r="G60" s="154"/>
      <c r="H60" s="154"/>
      <c r="I60" s="142"/>
    </row>
    <row r="61" spans="1:9" ht="16.5" thickBot="1" x14ac:dyDescent="0.3">
      <c r="A61" s="103" t="s">
        <v>32</v>
      </c>
      <c r="B61" s="146">
        <v>190.61</v>
      </c>
      <c r="C61" s="146">
        <v>85.87</v>
      </c>
      <c r="D61" s="146">
        <v>0</v>
      </c>
      <c r="E61" s="146">
        <v>9.43</v>
      </c>
      <c r="F61" s="148">
        <f t="shared" si="14"/>
        <v>285.91000000000003</v>
      </c>
      <c r="G61" s="149">
        <f t="shared" ref="G61:G73" si="15">(F61-F62)/F62</f>
        <v>0.51243123148540015</v>
      </c>
      <c r="H61" s="149">
        <f>F61/$F$76</f>
        <v>3.3697323990971931E-2</v>
      </c>
      <c r="I61" s="115">
        <f>F61-F62</f>
        <v>96.870000000000033</v>
      </c>
    </row>
    <row r="62" spans="1:9" ht="15.75" thickBot="1" x14ac:dyDescent="0.3">
      <c r="A62" s="143" t="s">
        <v>16</v>
      </c>
      <c r="B62" s="145">
        <v>144.05000000000001</v>
      </c>
      <c r="C62" s="145">
        <v>38.83</v>
      </c>
      <c r="D62" s="145">
        <v>0</v>
      </c>
      <c r="E62" s="145">
        <v>6.16</v>
      </c>
      <c r="F62" s="151">
        <f t="shared" si="14"/>
        <v>189.04</v>
      </c>
      <c r="G62" s="154"/>
      <c r="H62" s="154"/>
      <c r="I62" s="142"/>
    </row>
    <row r="63" spans="1:9" ht="16.5" thickBot="1" x14ac:dyDescent="0.3">
      <c r="A63" s="37" t="s">
        <v>35</v>
      </c>
      <c r="B63" s="146">
        <v>41.77</v>
      </c>
      <c r="C63" s="146">
        <v>43.59</v>
      </c>
      <c r="D63" s="146">
        <v>0</v>
      </c>
      <c r="E63" s="146">
        <v>0.14000000000000001</v>
      </c>
      <c r="F63" s="148">
        <f t="shared" si="14"/>
        <v>85.500000000000014</v>
      </c>
      <c r="G63" s="149">
        <f t="shared" si="15"/>
        <v>9.2093498531102602E-2</v>
      </c>
      <c r="H63" s="149">
        <f>F63/$F$76</f>
        <v>1.0077021444608793E-2</v>
      </c>
      <c r="I63" s="115">
        <f>F63-F64</f>
        <v>7.2100000000000222</v>
      </c>
    </row>
    <row r="64" spans="1:9" ht="15.75" thickBot="1" x14ac:dyDescent="0.3">
      <c r="A64" s="143" t="s">
        <v>16</v>
      </c>
      <c r="B64" s="145">
        <v>36.25</v>
      </c>
      <c r="C64" s="145">
        <v>42.04</v>
      </c>
      <c r="D64" s="145">
        <v>0</v>
      </c>
      <c r="E64" s="145">
        <v>0</v>
      </c>
      <c r="F64" s="151">
        <f t="shared" si="14"/>
        <v>78.289999999999992</v>
      </c>
      <c r="G64" s="154"/>
      <c r="H64" s="154"/>
      <c r="I64" s="142"/>
    </row>
    <row r="65" spans="1:9" ht="16.5" thickBot="1" x14ac:dyDescent="0.3">
      <c r="A65" s="37" t="s">
        <v>33</v>
      </c>
      <c r="B65" s="146">
        <v>123.18</v>
      </c>
      <c r="C65" s="146">
        <v>35.93</v>
      </c>
      <c r="D65" s="146">
        <v>0</v>
      </c>
      <c r="E65" s="146">
        <v>0</v>
      </c>
      <c r="F65" s="148">
        <f t="shared" si="14"/>
        <v>159.11000000000001</v>
      </c>
      <c r="G65" s="149">
        <f t="shared" si="15"/>
        <v>0.36481386172585362</v>
      </c>
      <c r="H65" s="149">
        <f>F65/$F$76</f>
        <v>1.8752688678967309E-2</v>
      </c>
      <c r="I65" s="115">
        <f>F65-F66</f>
        <v>42.530000000000015</v>
      </c>
    </row>
    <row r="66" spans="1:9" ht="15.75" thickBot="1" x14ac:dyDescent="0.3">
      <c r="A66" s="143" t="s">
        <v>16</v>
      </c>
      <c r="B66" s="441">
        <v>99.52</v>
      </c>
      <c r="C66" s="441">
        <v>15.64</v>
      </c>
      <c r="D66" s="441">
        <v>1.42</v>
      </c>
      <c r="E66" s="441">
        <v>0</v>
      </c>
      <c r="F66" s="442">
        <f>B66+C66+D66+E66</f>
        <v>116.58</v>
      </c>
      <c r="G66" s="153"/>
      <c r="H66" s="153"/>
      <c r="I66" s="142"/>
    </row>
    <row r="67" spans="1:9" ht="16.5" thickBot="1" x14ac:dyDescent="0.3">
      <c r="A67" s="37" t="s">
        <v>78</v>
      </c>
      <c r="B67" s="443">
        <v>2.17</v>
      </c>
      <c r="C67" s="444">
        <v>0.04</v>
      </c>
      <c r="D67" s="444">
        <v>0</v>
      </c>
      <c r="E67" s="444">
        <v>0</v>
      </c>
      <c r="F67" s="438">
        <f>B67+C67+D67+E67</f>
        <v>2.21</v>
      </c>
      <c r="G67" s="149" t="e">
        <f>(F67-F68)/F68</f>
        <v>#DIV/0!</v>
      </c>
      <c r="H67" s="149">
        <f>F67/F76</f>
        <v>2.6047037886064832E-4</v>
      </c>
      <c r="I67" s="115">
        <f>F67-F68</f>
        <v>2.21</v>
      </c>
    </row>
    <row r="68" spans="1:9" ht="15.75" thickBot="1" x14ac:dyDescent="0.3">
      <c r="A68" s="143" t="s">
        <v>16</v>
      </c>
      <c r="B68" s="145">
        <v>0</v>
      </c>
      <c r="C68" s="145">
        <v>0</v>
      </c>
      <c r="D68" s="440">
        <v>0</v>
      </c>
      <c r="E68" s="145">
        <v>0</v>
      </c>
      <c r="F68" s="371">
        <f>B68+C68+D68+E68</f>
        <v>0</v>
      </c>
      <c r="G68" s="154"/>
      <c r="H68" s="154"/>
      <c r="I68" s="142"/>
    </row>
    <row r="69" spans="1:9" ht="16.5" thickBot="1" x14ac:dyDescent="0.3">
      <c r="A69" s="345" t="s">
        <v>34</v>
      </c>
      <c r="B69" s="146">
        <v>136.94</v>
      </c>
      <c r="C69" s="146">
        <v>106.41</v>
      </c>
      <c r="D69" s="146">
        <v>170</v>
      </c>
      <c r="E69" s="146">
        <v>15.39</v>
      </c>
      <c r="F69" s="273">
        <f t="shared" si="14"/>
        <v>428.74</v>
      </c>
      <c r="G69" s="274">
        <f t="shared" si="15"/>
        <v>1.1109798129000494</v>
      </c>
      <c r="H69" s="274">
        <f>F69/$F$76</f>
        <v>5.053125349896577E-2</v>
      </c>
      <c r="I69" s="439">
        <f>F69-F70</f>
        <v>225.64000000000001</v>
      </c>
    </row>
    <row r="70" spans="1:9" ht="15.75" thickBot="1" x14ac:dyDescent="0.3">
      <c r="A70" s="143" t="s">
        <v>36</v>
      </c>
      <c r="B70" s="145">
        <v>101.14</v>
      </c>
      <c r="C70" s="145">
        <v>87.18</v>
      </c>
      <c r="D70" s="145">
        <v>0</v>
      </c>
      <c r="E70" s="145">
        <v>14.78</v>
      </c>
      <c r="F70" s="151">
        <f t="shared" si="14"/>
        <v>203.1</v>
      </c>
      <c r="G70" s="154"/>
      <c r="H70" s="154"/>
      <c r="I70" s="142"/>
    </row>
    <row r="71" spans="1:9" ht="16.5" thickBot="1" x14ac:dyDescent="0.3">
      <c r="A71" s="37" t="s">
        <v>64</v>
      </c>
      <c r="B71" s="146">
        <v>656.27</v>
      </c>
      <c r="C71" s="146">
        <v>79.959999999999994</v>
      </c>
      <c r="D71" s="146">
        <v>0</v>
      </c>
      <c r="E71" s="146">
        <v>3.12</v>
      </c>
      <c r="F71" s="148">
        <f t="shared" si="14"/>
        <v>739.35</v>
      </c>
      <c r="G71" s="149">
        <f t="shared" si="15"/>
        <v>0.31674087266251116</v>
      </c>
      <c r="H71" s="149">
        <f>F71/$F$76</f>
        <v>8.7139717018380233E-2</v>
      </c>
      <c r="I71" s="115">
        <f>F71-F72</f>
        <v>177.85000000000002</v>
      </c>
    </row>
    <row r="72" spans="1:9" ht="15.75" thickBot="1" x14ac:dyDescent="0.3">
      <c r="A72" s="143" t="s">
        <v>36</v>
      </c>
      <c r="B72" s="145">
        <v>530.76</v>
      </c>
      <c r="C72" s="145">
        <v>26.83</v>
      </c>
      <c r="D72" s="145">
        <v>0</v>
      </c>
      <c r="E72" s="145">
        <v>3.91</v>
      </c>
      <c r="F72" s="151">
        <f t="shared" si="14"/>
        <v>561.5</v>
      </c>
      <c r="G72" s="154"/>
      <c r="H72" s="154"/>
      <c r="I72" s="142"/>
    </row>
    <row r="73" spans="1:9" ht="15.75" x14ac:dyDescent="0.25">
      <c r="A73" s="102" t="s">
        <v>37</v>
      </c>
      <c r="B73" s="120">
        <f t="shared" ref="B73:F74" si="16">SUM(B59,B61,B63,B65,B67,B69,B71)</f>
        <v>1181.45</v>
      </c>
      <c r="C73" s="120">
        <f t="shared" si="16"/>
        <v>399.92</v>
      </c>
      <c r="D73" s="120">
        <f t="shared" si="16"/>
        <v>170</v>
      </c>
      <c r="E73" s="120">
        <f t="shared" si="16"/>
        <v>28.080000000000002</v>
      </c>
      <c r="F73" s="120">
        <f t="shared" si="16"/>
        <v>1779.4500000000003</v>
      </c>
      <c r="G73" s="155">
        <f t="shared" si="15"/>
        <v>0.49181344891474782</v>
      </c>
      <c r="H73" s="155">
        <f>F73/$F$76</f>
        <v>0.20972579894279669</v>
      </c>
      <c r="I73" s="115">
        <f>F73-F74</f>
        <v>586.64000000000033</v>
      </c>
    </row>
    <row r="74" spans="1:9" x14ac:dyDescent="0.25">
      <c r="A74" s="100" t="s">
        <v>26</v>
      </c>
      <c r="B74" s="140">
        <f t="shared" si="16"/>
        <v>928.27</v>
      </c>
      <c r="C74" s="140">
        <f t="shared" si="16"/>
        <v>238.26999999999998</v>
      </c>
      <c r="D74" s="140">
        <f t="shared" si="16"/>
        <v>1.42</v>
      </c>
      <c r="E74" s="140">
        <f t="shared" si="16"/>
        <v>24.849999999999998</v>
      </c>
      <c r="F74" s="140">
        <f t="shared" si="16"/>
        <v>1192.81</v>
      </c>
      <c r="G74" s="141"/>
      <c r="H74" s="141"/>
      <c r="I74" s="139"/>
    </row>
    <row r="75" spans="1:9" ht="15.75" x14ac:dyDescent="0.25">
      <c r="A75" s="101" t="s">
        <v>27</v>
      </c>
      <c r="B75" s="113">
        <f t="shared" ref="B75:F75" si="17">(B73-B74)/B74</f>
        <v>0.27274392148836013</v>
      </c>
      <c r="C75" s="113">
        <f t="shared" si="17"/>
        <v>0.67843203088932746</v>
      </c>
      <c r="D75" s="113">
        <f t="shared" si="17"/>
        <v>118.71830985915494</v>
      </c>
      <c r="E75" s="113">
        <f t="shared" si="17"/>
        <v>0.1299798792756541</v>
      </c>
      <c r="F75" s="113">
        <f t="shared" si="17"/>
        <v>0.49181344891474782</v>
      </c>
      <c r="G75" s="105"/>
      <c r="H75" s="105"/>
      <c r="I75" s="109"/>
    </row>
    <row r="76" spans="1:9" ht="15.75" x14ac:dyDescent="0.25">
      <c r="A76" s="114" t="s">
        <v>42</v>
      </c>
      <c r="B76" s="115">
        <f>B73+B55</f>
        <v>2642.54</v>
      </c>
      <c r="C76" s="115">
        <f t="shared" ref="C76:F76" si="18">C73+C55</f>
        <v>5153.4400000000005</v>
      </c>
      <c r="D76" s="115">
        <f t="shared" si="18"/>
        <v>499.64000000000004</v>
      </c>
      <c r="E76" s="115">
        <f t="shared" si="18"/>
        <v>189.03</v>
      </c>
      <c r="F76" s="115">
        <f t="shared" si="18"/>
        <v>8484.6500000000015</v>
      </c>
      <c r="G76" s="112">
        <f t="shared" ref="G76" si="19">(F76-F77)/F77</f>
        <v>0.20737203249579864</v>
      </c>
      <c r="H76" s="112">
        <f>F76/$F$76</f>
        <v>1</v>
      </c>
      <c r="I76" s="115">
        <f>F76-F77</f>
        <v>1457.2800000000007</v>
      </c>
    </row>
    <row r="77" spans="1:9" x14ac:dyDescent="0.25">
      <c r="A77" s="100" t="s">
        <v>26</v>
      </c>
      <c r="B77" s="139">
        <f>B56+B74</f>
        <v>2388.9700000000003</v>
      </c>
      <c r="C77" s="139">
        <f t="shared" ref="C77:F77" si="20">C56+C74</f>
        <v>4029.9800000000005</v>
      </c>
      <c r="D77" s="139">
        <f t="shared" si="20"/>
        <v>428.42000000000013</v>
      </c>
      <c r="E77" s="139">
        <f t="shared" si="20"/>
        <v>180</v>
      </c>
      <c r="F77" s="139">
        <f t="shared" si="20"/>
        <v>7027.3700000000008</v>
      </c>
      <c r="G77" s="105"/>
      <c r="H77" s="105"/>
      <c r="I77" s="109"/>
    </row>
    <row r="78" spans="1:9" ht="15.75" x14ac:dyDescent="0.25">
      <c r="A78" s="104" t="s">
        <v>27</v>
      </c>
      <c r="B78" s="112">
        <f>(B76-B77)/B77</f>
        <v>0.10614197750494971</v>
      </c>
      <c r="C78" s="112">
        <f t="shared" ref="C78:E78" si="21">(C76-C77)/C77</f>
        <v>0.27877557705001016</v>
      </c>
      <c r="D78" s="112">
        <f t="shared" si="21"/>
        <v>0.16623873768731592</v>
      </c>
      <c r="E78" s="112">
        <f t="shared" si="21"/>
        <v>5.0166666666666672E-2</v>
      </c>
      <c r="F78" s="112">
        <f>(F76-F77)/F77</f>
        <v>0.20737203249579864</v>
      </c>
      <c r="G78" s="105"/>
      <c r="H78" s="105"/>
      <c r="I78" s="109"/>
    </row>
    <row r="79" spans="1:9" ht="15.75" x14ac:dyDescent="0.25">
      <c r="A79" s="89" t="s">
        <v>43</v>
      </c>
      <c r="B79" s="112">
        <f>B76/$F$76</f>
        <v>0.31144949997937443</v>
      </c>
      <c r="C79" s="112">
        <f t="shared" ref="C79:F79" si="22">C76/$F$76</f>
        <v>0.60738392273104957</v>
      </c>
      <c r="D79" s="112">
        <f t="shared" si="22"/>
        <v>5.8887520404495172E-2</v>
      </c>
      <c r="E79" s="112">
        <f t="shared" si="22"/>
        <v>2.2279056885080702E-2</v>
      </c>
      <c r="F79" s="112">
        <f t="shared" si="22"/>
        <v>1</v>
      </c>
      <c r="G79" s="105"/>
      <c r="H79" s="105"/>
      <c r="I79" s="109"/>
    </row>
    <row r="80" spans="1:9" x14ac:dyDescent="0.25">
      <c r="A80" s="100" t="s">
        <v>44</v>
      </c>
      <c r="B80" s="141">
        <f>B77/$F$77</f>
        <v>0.33995221540917869</v>
      </c>
      <c r="C80" s="141">
        <f>C77/$F$77</f>
        <v>0.57346916413964255</v>
      </c>
      <c r="D80" s="141">
        <f>D77/$F$77</f>
        <v>6.096448600258704E-2</v>
      </c>
      <c r="E80" s="141">
        <f>E77/$F$77</f>
        <v>2.5614134448591716E-2</v>
      </c>
      <c r="F80" s="141">
        <f>F77/$F$77</f>
        <v>1</v>
      </c>
      <c r="G80" s="105"/>
      <c r="H80" s="105"/>
      <c r="I80" s="109"/>
    </row>
    <row r="81" spans="1:1" ht="15.75" x14ac:dyDescent="0.25">
      <c r="A81" s="96"/>
    </row>
    <row r="82" spans="1:1" ht="18.75" x14ac:dyDescent="0.3">
      <c r="A82" s="97" t="s">
        <v>45</v>
      </c>
    </row>
    <row r="83" spans="1:1" s="210" customFormat="1" x14ac:dyDescent="0.25">
      <c r="A83" s="210" t="s">
        <v>67</v>
      </c>
    </row>
    <row r="84" spans="1:1" s="210" customFormat="1" x14ac:dyDescent="0.25">
      <c r="A84" s="210" t="s">
        <v>68</v>
      </c>
    </row>
    <row r="85" spans="1:1" x14ac:dyDescent="0.25">
      <c r="A85" s="210" t="s">
        <v>75</v>
      </c>
    </row>
    <row r="86" spans="1:1" x14ac:dyDescent="0.25">
      <c r="A86" s="210" t="s">
        <v>73</v>
      </c>
    </row>
    <row r="87" spans="1:1" x14ac:dyDescent="0.25">
      <c r="A87" s="210" t="s">
        <v>79</v>
      </c>
    </row>
  </sheetData>
  <mergeCells count="1">
    <mergeCell ref="A1:I2"/>
  </mergeCells>
  <pageMargins left="0.7" right="0.7" top="0.75" bottom="0.75" header="0.3" footer="0.3"/>
  <pageSetup paperSize="9" scale="67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workbookViewId="0">
      <selection activeCell="A4" sqref="A4"/>
    </sheetView>
  </sheetViews>
  <sheetFormatPr defaultRowHeight="15" x14ac:dyDescent="0.25"/>
  <cols>
    <col min="1" max="1" width="30.28515625" style="175" customWidth="1"/>
    <col min="2" max="2" width="12.5703125" style="175" customWidth="1"/>
    <col min="3" max="3" width="14.140625" style="175" customWidth="1"/>
    <col min="4" max="4" width="14.5703125" style="175" customWidth="1"/>
    <col min="5" max="5" width="10.28515625" style="175" customWidth="1"/>
    <col min="6" max="6" width="11" style="175" customWidth="1"/>
    <col min="7" max="7" width="9.140625" style="175"/>
    <col min="8" max="8" width="10.28515625" style="175" customWidth="1"/>
    <col min="9" max="16384" width="9.140625" style="175"/>
  </cols>
  <sheetData>
    <row r="1" spans="1:8" x14ac:dyDescent="0.25">
      <c r="A1" s="466" t="s">
        <v>81</v>
      </c>
      <c r="B1" s="467"/>
      <c r="C1" s="467"/>
      <c r="D1" s="467"/>
      <c r="E1" s="467"/>
      <c r="F1" s="467"/>
      <c r="G1" s="467"/>
      <c r="H1" s="467"/>
    </row>
    <row r="2" spans="1:8" x14ac:dyDescent="0.25">
      <c r="A2" s="468"/>
      <c r="B2" s="468"/>
      <c r="C2" s="468"/>
      <c r="D2" s="468"/>
      <c r="E2" s="468"/>
      <c r="F2" s="468"/>
      <c r="G2" s="468"/>
      <c r="H2" s="468"/>
    </row>
    <row r="3" spans="1:8" ht="15.75" thickBot="1" x14ac:dyDescent="0.3">
      <c r="A3" s="469"/>
      <c r="B3" s="469"/>
      <c r="C3" s="469"/>
      <c r="D3" s="469"/>
      <c r="E3" s="469"/>
      <c r="F3" s="469"/>
      <c r="G3" s="469"/>
      <c r="H3" s="469"/>
    </row>
    <row r="4" spans="1:8" ht="48" thickBot="1" x14ac:dyDescent="0.3">
      <c r="A4" s="176" t="s">
        <v>0</v>
      </c>
      <c r="B4" s="177" t="s">
        <v>47</v>
      </c>
      <c r="C4" s="177" t="s">
        <v>46</v>
      </c>
      <c r="D4" s="177" t="s">
        <v>53</v>
      </c>
      <c r="E4" s="177" t="s">
        <v>12</v>
      </c>
      <c r="F4" s="178" t="s">
        <v>13</v>
      </c>
      <c r="G4" s="179" t="s">
        <v>14</v>
      </c>
      <c r="H4" s="180" t="s">
        <v>15</v>
      </c>
    </row>
    <row r="5" spans="1:8" ht="15.75" x14ac:dyDescent="0.25">
      <c r="A5" s="453"/>
      <c r="B5" s="454"/>
      <c r="C5" s="454"/>
      <c r="D5" s="454"/>
      <c r="E5" s="454"/>
      <c r="F5" s="454"/>
      <c r="G5" s="454"/>
      <c r="H5" s="455"/>
    </row>
    <row r="6" spans="1:8" ht="15.75" x14ac:dyDescent="0.25">
      <c r="A6" s="89" t="s">
        <v>63</v>
      </c>
      <c r="B6" s="182"/>
      <c r="C6" s="182"/>
      <c r="D6" s="182"/>
      <c r="E6" s="182"/>
      <c r="F6" s="182"/>
      <c r="G6" s="182"/>
      <c r="H6" s="182"/>
    </row>
    <row r="7" spans="1:8" ht="16.5" thickBot="1" x14ac:dyDescent="0.3">
      <c r="A7" s="37" t="s">
        <v>19</v>
      </c>
      <c r="B7" s="184">
        <v>24.11</v>
      </c>
      <c r="C7" s="184">
        <v>0.89</v>
      </c>
      <c r="D7" s="184">
        <v>122.33</v>
      </c>
      <c r="E7" s="241">
        <f>B7+C7+D7</f>
        <v>147.32999999999998</v>
      </c>
      <c r="F7" s="242">
        <f>(E7-E8)/E8</f>
        <v>0.50045829514207141</v>
      </c>
      <c r="G7" s="243">
        <f>E7/$E$66</f>
        <v>7.2872871882635762E-2</v>
      </c>
      <c r="H7" s="186">
        <f>E7-E8</f>
        <v>49.139999999999986</v>
      </c>
    </row>
    <row r="8" spans="1:8" ht="15.75" thickBot="1" x14ac:dyDescent="0.3">
      <c r="A8" s="100" t="s">
        <v>16</v>
      </c>
      <c r="B8" s="213">
        <v>15.78</v>
      </c>
      <c r="C8" s="213">
        <v>0.98</v>
      </c>
      <c r="D8" s="213">
        <v>81.430000000000007</v>
      </c>
      <c r="E8" s="244">
        <f t="shared" ref="E8:E53" si="0">B8+C8+D8</f>
        <v>98.19</v>
      </c>
      <c r="F8" s="245"/>
      <c r="G8" s="247"/>
      <c r="H8" s="214"/>
    </row>
    <row r="9" spans="1:8" ht="16.5" thickBot="1" x14ac:dyDescent="0.3">
      <c r="A9" s="37" t="s">
        <v>23</v>
      </c>
      <c r="B9" s="187">
        <v>1.63</v>
      </c>
      <c r="C9" s="187">
        <v>0.51</v>
      </c>
      <c r="D9" s="187">
        <v>3.93</v>
      </c>
      <c r="E9" s="249">
        <f t="shared" si="0"/>
        <v>6.07</v>
      </c>
      <c r="F9" s="248">
        <f t="shared" ref="F9:F39" si="1">(E9-E10)/E10</f>
        <v>0.87345679012345678</v>
      </c>
      <c r="G9" s="248">
        <f>E9/$E$66</f>
        <v>3.0023643000583662E-3</v>
      </c>
      <c r="H9" s="216">
        <f>E9-E10</f>
        <v>2.83</v>
      </c>
    </row>
    <row r="10" spans="1:8" ht="15.75" thickBot="1" x14ac:dyDescent="0.3">
      <c r="A10" s="100" t="s">
        <v>16</v>
      </c>
      <c r="B10" s="213">
        <v>0.21</v>
      </c>
      <c r="C10" s="213">
        <v>0.64</v>
      </c>
      <c r="D10" s="213">
        <v>2.39</v>
      </c>
      <c r="E10" s="250">
        <f t="shared" si="0"/>
        <v>3.24</v>
      </c>
      <c r="F10" s="245"/>
      <c r="G10" s="245"/>
      <c r="H10" s="214"/>
    </row>
    <row r="11" spans="1:8" ht="16.5" thickBot="1" x14ac:dyDescent="0.3">
      <c r="A11" s="37" t="s">
        <v>20</v>
      </c>
      <c r="B11" s="187">
        <v>0.76</v>
      </c>
      <c r="C11" s="187">
        <v>0</v>
      </c>
      <c r="D11" s="187">
        <v>5.69</v>
      </c>
      <c r="E11" s="251">
        <f t="shared" si="0"/>
        <v>6.45</v>
      </c>
      <c r="F11" s="252">
        <f>(E11-E12)/E12</f>
        <v>-0.81112737920937039</v>
      </c>
      <c r="G11" s="248">
        <f>E11/$E$66</f>
        <v>3.1903212084639972E-3</v>
      </c>
      <c r="H11" s="254">
        <f>E11-E12</f>
        <v>-27.7</v>
      </c>
    </row>
    <row r="12" spans="1:8" ht="16.5" customHeight="1" thickBot="1" x14ac:dyDescent="0.3">
      <c r="A12" s="100" t="s">
        <v>16</v>
      </c>
      <c r="B12" s="213">
        <v>26.37</v>
      </c>
      <c r="C12" s="213">
        <v>0</v>
      </c>
      <c r="D12" s="213">
        <v>7.78</v>
      </c>
      <c r="E12" s="244">
        <f t="shared" si="0"/>
        <v>34.15</v>
      </c>
      <c r="F12" s="253"/>
      <c r="G12" s="253"/>
      <c r="H12" s="276"/>
    </row>
    <row r="13" spans="1:8" ht="15.75" thickBot="1" x14ac:dyDescent="0.3">
      <c r="A13" s="99" t="s">
        <v>70</v>
      </c>
      <c r="B13" s="187">
        <v>0</v>
      </c>
      <c r="C13" s="187">
        <v>0</v>
      </c>
      <c r="D13" s="187">
        <v>0.23</v>
      </c>
      <c r="E13" s="187">
        <f t="shared" si="0"/>
        <v>0.23</v>
      </c>
      <c r="F13" s="266" t="e">
        <f>(E13-E14)/E14</f>
        <v>#DIV/0!</v>
      </c>
      <c r="G13" s="266">
        <f>E13/E66</f>
        <v>1.1376339192972393E-4</v>
      </c>
      <c r="H13" s="267">
        <f>E13-E14</f>
        <v>0.23</v>
      </c>
    </row>
    <row r="14" spans="1:8" x14ac:dyDescent="0.25">
      <c r="A14" s="429" t="s">
        <v>16</v>
      </c>
      <c r="B14" s="404">
        <v>0</v>
      </c>
      <c r="C14" s="404">
        <v>0</v>
      </c>
      <c r="D14" s="404">
        <v>0</v>
      </c>
      <c r="E14" s="404">
        <f t="shared" si="0"/>
        <v>0</v>
      </c>
      <c r="F14" s="247"/>
      <c r="G14" s="247"/>
      <c r="H14" s="446"/>
    </row>
    <row r="15" spans="1:8" ht="15.75" thickBot="1" x14ac:dyDescent="0.3">
      <c r="A15" s="201" t="s">
        <v>76</v>
      </c>
      <c r="B15" s="447">
        <v>0</v>
      </c>
      <c r="C15" s="447">
        <v>0</v>
      </c>
      <c r="D15" s="447">
        <v>0.05</v>
      </c>
      <c r="E15" s="447">
        <f>B15+C15+D15</f>
        <v>0.05</v>
      </c>
      <c r="F15" s="243" t="e">
        <f>(E15-E16)/E16</f>
        <v>#DIV/0!</v>
      </c>
      <c r="G15" s="243">
        <f>E15/E66</f>
        <v>2.4731172158635639E-5</v>
      </c>
      <c r="H15" s="448">
        <f>E15-E16</f>
        <v>0.05</v>
      </c>
    </row>
    <row r="16" spans="1:8" ht="15.75" thickBot="1" x14ac:dyDescent="0.3">
      <c r="A16" s="344" t="s">
        <v>16</v>
      </c>
      <c r="B16" s="244">
        <v>0</v>
      </c>
      <c r="C16" s="449">
        <v>0</v>
      </c>
      <c r="D16" s="449">
        <v>0</v>
      </c>
      <c r="E16" s="449">
        <f>B16+C16+D16</f>
        <v>0</v>
      </c>
      <c r="F16" s="253"/>
      <c r="G16" s="253"/>
      <c r="H16" s="276"/>
    </row>
    <row r="17" spans="1:8" ht="16.5" thickBot="1" x14ac:dyDescent="0.3">
      <c r="A17" s="345" t="s">
        <v>21</v>
      </c>
      <c r="B17" s="187">
        <v>0</v>
      </c>
      <c r="C17" s="187">
        <v>0</v>
      </c>
      <c r="D17" s="187">
        <v>26.82</v>
      </c>
      <c r="E17" s="430">
        <f t="shared" si="0"/>
        <v>26.82</v>
      </c>
      <c r="F17" s="257">
        <f t="shared" si="1"/>
        <v>0.22242479489516859</v>
      </c>
      <c r="G17" s="257">
        <f>E17/$E$66</f>
        <v>1.3265800745892155E-2</v>
      </c>
      <c r="H17" s="255">
        <f>E17-E18</f>
        <v>4.879999999999999</v>
      </c>
    </row>
    <row r="18" spans="1:8" ht="15.75" thickBot="1" x14ac:dyDescent="0.3">
      <c r="A18" s="100" t="s">
        <v>16</v>
      </c>
      <c r="B18" s="404">
        <v>0</v>
      </c>
      <c r="C18" s="404">
        <v>0</v>
      </c>
      <c r="D18" s="404">
        <v>21.94</v>
      </c>
      <c r="E18" s="258">
        <f t="shared" si="0"/>
        <v>21.94</v>
      </c>
      <c r="F18" s="259"/>
      <c r="G18" s="259"/>
      <c r="H18" s="260"/>
    </row>
    <row r="19" spans="1:8" ht="16.5" thickBot="1" x14ac:dyDescent="0.3">
      <c r="A19" s="37" t="s">
        <v>71</v>
      </c>
      <c r="B19" s="413">
        <v>0</v>
      </c>
      <c r="C19" s="413">
        <v>0</v>
      </c>
      <c r="D19" s="413">
        <v>1.35</v>
      </c>
      <c r="E19" s="414">
        <f t="shared" si="0"/>
        <v>1.35</v>
      </c>
      <c r="F19" s="415" t="e">
        <f t="shared" ref="F19" si="2">(E19-E20)/E20</f>
        <v>#DIV/0!</v>
      </c>
      <c r="G19" s="415">
        <f>E19/$E$66</f>
        <v>6.6774164828316219E-4</v>
      </c>
      <c r="H19" s="416">
        <f>E19-E20</f>
        <v>1.35</v>
      </c>
    </row>
    <row r="20" spans="1:8" ht="15.75" thickBot="1" x14ac:dyDescent="0.3">
      <c r="A20" s="100" t="s">
        <v>16</v>
      </c>
      <c r="B20" s="405">
        <v>0</v>
      </c>
      <c r="C20" s="213">
        <v>0</v>
      </c>
      <c r="D20" s="213">
        <v>0</v>
      </c>
      <c r="E20" s="402">
        <f t="shared" si="0"/>
        <v>0</v>
      </c>
      <c r="F20" s="269"/>
      <c r="G20" s="269"/>
      <c r="H20" s="403"/>
    </row>
    <row r="21" spans="1:8" ht="16.5" thickBot="1" x14ac:dyDescent="0.3">
      <c r="A21" s="37" t="s">
        <v>56</v>
      </c>
      <c r="B21" s="249">
        <v>10.31</v>
      </c>
      <c r="C21" s="249">
        <v>11.26</v>
      </c>
      <c r="D21" s="187">
        <v>27.15</v>
      </c>
      <c r="E21" s="249">
        <f t="shared" si="0"/>
        <v>48.72</v>
      </c>
      <c r="F21" s="248">
        <f t="shared" si="1"/>
        <v>0.36165455561766341</v>
      </c>
      <c r="G21" s="248">
        <f>E21/$E$66</f>
        <v>2.4098054151374563E-2</v>
      </c>
      <c r="H21" s="261">
        <f>E21-E22</f>
        <v>12.939999999999998</v>
      </c>
    </row>
    <row r="22" spans="1:8" ht="15.75" thickBot="1" x14ac:dyDescent="0.3">
      <c r="A22" s="100" t="s">
        <v>16</v>
      </c>
      <c r="B22" s="213">
        <v>11.83</v>
      </c>
      <c r="C22" s="213">
        <v>8.25</v>
      </c>
      <c r="D22" s="217">
        <v>15.7</v>
      </c>
      <c r="E22" s="244">
        <f t="shared" si="0"/>
        <v>35.78</v>
      </c>
      <c r="F22" s="253"/>
      <c r="G22" s="253"/>
      <c r="H22" s="256"/>
    </row>
    <row r="23" spans="1:8" ht="16.5" thickBot="1" x14ac:dyDescent="0.3">
      <c r="A23" s="37" t="s">
        <v>57</v>
      </c>
      <c r="B23" s="187">
        <v>82.26</v>
      </c>
      <c r="C23" s="187">
        <v>9.9</v>
      </c>
      <c r="D23" s="187">
        <v>56.66</v>
      </c>
      <c r="E23" s="249">
        <f t="shared" si="0"/>
        <v>148.82</v>
      </c>
      <c r="F23" s="248">
        <f t="shared" si="1"/>
        <v>-0.63990514905149054</v>
      </c>
      <c r="G23" s="248">
        <f>E23/$E$66</f>
        <v>7.3609860812963099E-2</v>
      </c>
      <c r="H23" s="261">
        <f>E23-E24</f>
        <v>-264.46000000000004</v>
      </c>
    </row>
    <row r="24" spans="1:8" ht="15.75" thickBot="1" x14ac:dyDescent="0.3">
      <c r="A24" s="100" t="s">
        <v>16</v>
      </c>
      <c r="B24" s="213">
        <v>355.18</v>
      </c>
      <c r="C24" s="213">
        <v>8.8000000000000007</v>
      </c>
      <c r="D24" s="213">
        <v>49.3</v>
      </c>
      <c r="E24" s="244">
        <f t="shared" si="0"/>
        <v>413.28000000000003</v>
      </c>
      <c r="F24" s="253"/>
      <c r="G24" s="253"/>
      <c r="H24" s="256"/>
    </row>
    <row r="25" spans="1:8" ht="16.5" thickBot="1" x14ac:dyDescent="0.3">
      <c r="A25" s="37" t="s">
        <v>58</v>
      </c>
      <c r="B25" s="187">
        <v>10.99</v>
      </c>
      <c r="C25" s="187">
        <v>7.69</v>
      </c>
      <c r="D25" s="187">
        <v>29.35</v>
      </c>
      <c r="E25" s="249">
        <f t="shared" si="0"/>
        <v>48.03</v>
      </c>
      <c r="F25" s="248">
        <f t="shared" si="1"/>
        <v>0.36139455782312924</v>
      </c>
      <c r="G25" s="248">
        <f>E25/$E$66</f>
        <v>2.3756763975585394E-2</v>
      </c>
      <c r="H25" s="261">
        <f>E25-E26</f>
        <v>12.75</v>
      </c>
    </row>
    <row r="26" spans="1:8" ht="15.75" thickBot="1" x14ac:dyDescent="0.3">
      <c r="A26" s="100" t="s">
        <v>16</v>
      </c>
      <c r="B26" s="213">
        <v>1.24</v>
      </c>
      <c r="C26" s="213">
        <v>12.36</v>
      </c>
      <c r="D26" s="213">
        <v>21.68</v>
      </c>
      <c r="E26" s="244">
        <f t="shared" si="0"/>
        <v>35.28</v>
      </c>
      <c r="F26" s="253"/>
      <c r="G26" s="253"/>
      <c r="H26" s="256"/>
    </row>
    <row r="27" spans="1:8" ht="16.5" thickBot="1" x14ac:dyDescent="0.3">
      <c r="A27" s="37" t="s">
        <v>55</v>
      </c>
      <c r="B27" s="187">
        <v>0</v>
      </c>
      <c r="C27" s="187">
        <v>0</v>
      </c>
      <c r="D27" s="187">
        <v>1.29</v>
      </c>
      <c r="E27" s="249">
        <f t="shared" si="0"/>
        <v>1.29</v>
      </c>
      <c r="F27" s="248">
        <f t="shared" si="1"/>
        <v>0.9253731343283581</v>
      </c>
      <c r="G27" s="248">
        <f>E27/$E$66</f>
        <v>6.3806424169279938E-4</v>
      </c>
      <c r="H27" s="261">
        <f>E27-E28</f>
        <v>0.62</v>
      </c>
    </row>
    <row r="28" spans="1:8" ht="15.75" thickBot="1" x14ac:dyDescent="0.3">
      <c r="A28" s="100" t="s">
        <v>16</v>
      </c>
      <c r="B28" s="213">
        <v>0</v>
      </c>
      <c r="C28" s="213">
        <v>0</v>
      </c>
      <c r="D28" s="213">
        <v>0.67</v>
      </c>
      <c r="E28" s="244">
        <f t="shared" si="0"/>
        <v>0.67</v>
      </c>
      <c r="F28" s="253"/>
      <c r="G28" s="253"/>
      <c r="H28" s="256"/>
    </row>
    <row r="29" spans="1:8" ht="16.5" thickBot="1" x14ac:dyDescent="0.3">
      <c r="A29" s="37" t="s">
        <v>77</v>
      </c>
      <c r="B29" s="187">
        <v>0</v>
      </c>
      <c r="C29" s="187">
        <v>0</v>
      </c>
      <c r="D29" s="262">
        <v>13.3</v>
      </c>
      <c r="E29" s="263">
        <f t="shared" si="0"/>
        <v>13.3</v>
      </c>
      <c r="F29" s="248">
        <f t="shared" si="1"/>
        <v>0.87853107344632775</v>
      </c>
      <c r="G29" s="248">
        <f>E29/$E$66</f>
        <v>6.5784917941970793E-3</v>
      </c>
      <c r="H29" s="264">
        <f>E29-E30</f>
        <v>6.2200000000000006</v>
      </c>
    </row>
    <row r="30" spans="1:8" ht="15.75" thickBot="1" x14ac:dyDescent="0.3">
      <c r="A30" s="100" t="s">
        <v>16</v>
      </c>
      <c r="B30" s="213">
        <v>0</v>
      </c>
      <c r="C30" s="213">
        <v>0</v>
      </c>
      <c r="D30" s="213">
        <v>7.08</v>
      </c>
      <c r="E30" s="250">
        <f t="shared" si="0"/>
        <v>7.08</v>
      </c>
      <c r="F30" s="245"/>
      <c r="G30" s="253"/>
      <c r="H30" s="265"/>
    </row>
    <row r="31" spans="1:8" ht="16.5" thickBot="1" x14ac:dyDescent="0.3">
      <c r="A31" s="37" t="s">
        <v>25</v>
      </c>
      <c r="B31" s="187">
        <v>0</v>
      </c>
      <c r="C31" s="187">
        <v>0</v>
      </c>
      <c r="D31" s="187">
        <v>0.51</v>
      </c>
      <c r="E31" s="249">
        <f t="shared" si="0"/>
        <v>0.51</v>
      </c>
      <c r="F31" s="248">
        <f t="shared" si="1"/>
        <v>1.3181818181818183</v>
      </c>
      <c r="G31" s="248">
        <f>E31/$E$66</f>
        <v>2.5225795601808347E-4</v>
      </c>
      <c r="H31" s="261">
        <f>E31-E32</f>
        <v>0.29000000000000004</v>
      </c>
    </row>
    <row r="32" spans="1:8" ht="15.75" thickBot="1" x14ac:dyDescent="0.3">
      <c r="A32" s="100" t="s">
        <v>16</v>
      </c>
      <c r="B32" s="213">
        <v>0</v>
      </c>
      <c r="C32" s="213">
        <v>0</v>
      </c>
      <c r="D32" s="213">
        <v>0.22</v>
      </c>
      <c r="E32" s="250">
        <f t="shared" si="0"/>
        <v>0.22</v>
      </c>
      <c r="F32" s="253"/>
      <c r="G32" s="245"/>
      <c r="H32" s="256"/>
    </row>
    <row r="33" spans="1:8" ht="16.5" thickBot="1" x14ac:dyDescent="0.3">
      <c r="A33" s="37" t="s">
        <v>59</v>
      </c>
      <c r="B33" s="378">
        <v>-10.91</v>
      </c>
      <c r="C33" s="406">
        <v>0</v>
      </c>
      <c r="D33" s="378">
        <v>69.55</v>
      </c>
      <c r="E33" s="249">
        <f t="shared" si="0"/>
        <v>58.64</v>
      </c>
      <c r="F33" s="266">
        <f t="shared" si="1"/>
        <v>-0.34633820086946832</v>
      </c>
      <c r="G33" s="252">
        <f>E33/$E$66</f>
        <v>2.9004718707647873E-2</v>
      </c>
      <c r="H33" s="267">
        <f>E33-E34</f>
        <v>-31.070000000000007</v>
      </c>
    </row>
    <row r="34" spans="1:8" ht="15.75" thickBot="1" x14ac:dyDescent="0.3">
      <c r="A34" s="100" t="s">
        <v>16</v>
      </c>
      <c r="B34" s="407">
        <v>0.45</v>
      </c>
      <c r="C34" s="123">
        <v>0</v>
      </c>
      <c r="D34" s="394">
        <v>89.26</v>
      </c>
      <c r="E34" s="333">
        <f t="shared" si="0"/>
        <v>89.710000000000008</v>
      </c>
      <c r="F34" s="253"/>
      <c r="G34" s="247"/>
      <c r="H34" s="256"/>
    </row>
    <row r="35" spans="1:8" ht="16.5" thickBot="1" x14ac:dyDescent="0.3">
      <c r="A35" s="37" t="s">
        <v>28</v>
      </c>
      <c r="B35" s="334">
        <v>0</v>
      </c>
      <c r="C35" s="249">
        <v>7.56</v>
      </c>
      <c r="D35" s="249">
        <v>266.91000000000003</v>
      </c>
      <c r="E35" s="187">
        <f t="shared" si="0"/>
        <v>274.47000000000003</v>
      </c>
      <c r="F35" s="252">
        <f t="shared" si="1"/>
        <v>0.142863091272485</v>
      </c>
      <c r="G35" s="248">
        <f>E35/$E$66</f>
        <v>0.13575929644761447</v>
      </c>
      <c r="H35" s="267">
        <f>E35-E36</f>
        <v>34.31</v>
      </c>
    </row>
    <row r="36" spans="1:8" ht="15.75" thickBot="1" x14ac:dyDescent="0.3">
      <c r="A36" s="100" t="s">
        <v>16</v>
      </c>
      <c r="B36" s="213">
        <v>67.930000000000007</v>
      </c>
      <c r="C36" s="213">
        <v>4.12</v>
      </c>
      <c r="D36" s="213">
        <v>168.11</v>
      </c>
      <c r="E36" s="268">
        <f t="shared" si="0"/>
        <v>240.16000000000003</v>
      </c>
      <c r="F36" s="253"/>
      <c r="G36" s="269"/>
      <c r="H36" s="270"/>
    </row>
    <row r="37" spans="1:8" ht="16.5" thickBot="1" x14ac:dyDescent="0.3">
      <c r="A37" s="37" t="s">
        <v>30</v>
      </c>
      <c r="B37" s="187">
        <v>327.13</v>
      </c>
      <c r="C37" s="187">
        <v>0</v>
      </c>
      <c r="D37" s="187">
        <v>69.989999999999995</v>
      </c>
      <c r="E37" s="251">
        <f t="shared" si="0"/>
        <v>397.12</v>
      </c>
      <c r="F37" s="266">
        <f t="shared" si="1"/>
        <v>0.32634180555091696</v>
      </c>
      <c r="G37" s="266">
        <f>E37/$E$66</f>
        <v>0.19642486175274768</v>
      </c>
      <c r="H37" s="281">
        <f>E37-E38</f>
        <v>97.710000000000036</v>
      </c>
    </row>
    <row r="38" spans="1:8" ht="15.75" thickBot="1" x14ac:dyDescent="0.3">
      <c r="A38" s="100" t="s">
        <v>16</v>
      </c>
      <c r="B38" s="213">
        <v>204.51</v>
      </c>
      <c r="C38" s="213">
        <v>0</v>
      </c>
      <c r="D38" s="213">
        <v>94.9</v>
      </c>
      <c r="E38" s="244">
        <f t="shared" si="0"/>
        <v>299.40999999999997</v>
      </c>
      <c r="F38" s="253"/>
      <c r="G38" s="253"/>
      <c r="H38" s="276"/>
    </row>
    <row r="39" spans="1:8" ht="16.5" thickBot="1" x14ac:dyDescent="0.3">
      <c r="A39" s="37" t="s">
        <v>60</v>
      </c>
      <c r="B39" s="187">
        <v>0</v>
      </c>
      <c r="C39" s="187">
        <v>0.57999999999999996</v>
      </c>
      <c r="D39" s="187">
        <v>0.62</v>
      </c>
      <c r="E39" s="249">
        <f t="shared" si="0"/>
        <v>1.2</v>
      </c>
      <c r="F39" s="266">
        <f t="shared" si="1"/>
        <v>0.96721311475409799</v>
      </c>
      <c r="G39" s="266">
        <f>E39/$E$66</f>
        <v>5.9354813180725527E-4</v>
      </c>
      <c r="H39" s="267">
        <f>E39-E40</f>
        <v>0.58999999999999986</v>
      </c>
    </row>
    <row r="40" spans="1:8" ht="15.75" thickBot="1" x14ac:dyDescent="0.3">
      <c r="A40" s="100" t="s">
        <v>16</v>
      </c>
      <c r="B40" s="215">
        <v>0</v>
      </c>
      <c r="C40" s="215">
        <v>0.28000000000000003</v>
      </c>
      <c r="D40" s="215">
        <v>0.33</v>
      </c>
      <c r="E40" s="280">
        <f t="shared" si="0"/>
        <v>0.6100000000000001</v>
      </c>
      <c r="F40" s="154"/>
      <c r="G40" s="154"/>
      <c r="H40" s="224"/>
    </row>
    <row r="41" spans="1:8" s="210" customFormat="1" ht="16.5" thickBot="1" x14ac:dyDescent="0.3">
      <c r="A41" s="37" t="s">
        <v>18</v>
      </c>
      <c r="B41" s="148">
        <v>113.01</v>
      </c>
      <c r="C41" s="424">
        <v>0</v>
      </c>
      <c r="D41" s="425">
        <v>11.09</v>
      </c>
      <c r="E41" s="148">
        <f t="shared" si="0"/>
        <v>124.10000000000001</v>
      </c>
      <c r="F41" s="277">
        <f t="shared" ref="F41" si="3">(E41-E42)/E42</f>
        <v>0.24899355877616758</v>
      </c>
      <c r="G41" s="277">
        <f>E41/$E$66</f>
        <v>6.1382769297733654E-2</v>
      </c>
      <c r="H41" s="278">
        <f>E41-E42</f>
        <v>24.740000000000009</v>
      </c>
    </row>
    <row r="42" spans="1:8" ht="15.75" thickBot="1" x14ac:dyDescent="0.3">
      <c r="A42" s="100" t="s">
        <v>16</v>
      </c>
      <c r="B42" s="213">
        <v>91.75</v>
      </c>
      <c r="C42" s="213">
        <v>0</v>
      </c>
      <c r="D42" s="213">
        <v>7.61</v>
      </c>
      <c r="E42" s="151">
        <f t="shared" si="0"/>
        <v>99.36</v>
      </c>
      <c r="F42" s="253"/>
      <c r="G42" s="253"/>
      <c r="H42" s="276"/>
    </row>
    <row r="43" spans="1:8" s="210" customFormat="1" ht="15.75" thickBot="1" x14ac:dyDescent="0.3">
      <c r="A43" s="201" t="s">
        <v>61</v>
      </c>
      <c r="B43" s="212">
        <v>1.51</v>
      </c>
      <c r="C43" s="212">
        <v>0</v>
      </c>
      <c r="D43" s="417">
        <v>3.36</v>
      </c>
      <c r="E43" s="148">
        <f t="shared" si="0"/>
        <v>4.87</v>
      </c>
      <c r="F43" s="277">
        <f t="shared" ref="F43" si="4">(E43-E44)/E44</f>
        <v>0.50773993808049545</v>
      </c>
      <c r="G43" s="277">
        <f>E43/$E$66</f>
        <v>2.4088161682511112E-3</v>
      </c>
      <c r="H43" s="278">
        <f>E43-E44</f>
        <v>1.6400000000000001</v>
      </c>
    </row>
    <row r="44" spans="1:8" ht="15.75" thickBot="1" x14ac:dyDescent="0.3">
      <c r="A44" s="100" t="s">
        <v>16</v>
      </c>
      <c r="B44" s="145">
        <v>1.04</v>
      </c>
      <c r="C44" s="145">
        <v>0</v>
      </c>
      <c r="D44" s="145">
        <v>2.19</v>
      </c>
      <c r="E44" s="151">
        <f t="shared" si="0"/>
        <v>3.23</v>
      </c>
      <c r="F44" s="271"/>
      <c r="G44" s="271"/>
      <c r="H44" s="279"/>
    </row>
    <row r="45" spans="1:8" s="210" customFormat="1" ht="15.75" thickBot="1" x14ac:dyDescent="0.3">
      <c r="A45" s="201" t="s">
        <v>24</v>
      </c>
      <c r="B45" s="424">
        <v>357.02</v>
      </c>
      <c r="C45" s="425">
        <v>3.76</v>
      </c>
      <c r="D45" s="425">
        <v>14.08</v>
      </c>
      <c r="E45" s="148">
        <f t="shared" si="0"/>
        <v>374.85999999999996</v>
      </c>
      <c r="F45" s="277">
        <f t="shared" ref="F45" si="5">(E45-E46)/E46</f>
        <v>0.15306059673946476</v>
      </c>
      <c r="G45" s="277">
        <f>E45/$E$66</f>
        <v>0.18541454390772308</v>
      </c>
      <c r="H45" s="278">
        <f>E45-E46</f>
        <v>49.759999999999991</v>
      </c>
    </row>
    <row r="46" spans="1:8" ht="15.75" thickBot="1" x14ac:dyDescent="0.3">
      <c r="A46" s="100" t="s">
        <v>16</v>
      </c>
      <c r="B46" s="145">
        <v>313.27</v>
      </c>
      <c r="C46" s="145">
        <v>1.75</v>
      </c>
      <c r="D46" s="145">
        <v>10.08</v>
      </c>
      <c r="E46" s="151">
        <f t="shared" si="0"/>
        <v>325.09999999999997</v>
      </c>
      <c r="F46" s="271"/>
      <c r="G46" s="271"/>
      <c r="H46" s="279"/>
    </row>
    <row r="47" spans="1:8" s="210" customFormat="1" ht="15.75" thickBot="1" x14ac:dyDescent="0.3">
      <c r="A47" s="201" t="s">
        <v>62</v>
      </c>
      <c r="B47" s="424">
        <v>0</v>
      </c>
      <c r="C47" s="425">
        <v>0</v>
      </c>
      <c r="D47" s="417">
        <v>1.52</v>
      </c>
      <c r="E47" s="426">
        <f t="shared" si="0"/>
        <v>1.52</v>
      </c>
      <c r="F47" s="277">
        <f t="shared" ref="F47" si="6">(E47-E48)/E48</f>
        <v>1.3333333333333345E-2</v>
      </c>
      <c r="G47" s="277">
        <f>E47/$E$66</f>
        <v>7.5182763362252332E-4</v>
      </c>
      <c r="H47" s="278">
        <f>E47-E48</f>
        <v>2.0000000000000018E-2</v>
      </c>
    </row>
    <row r="48" spans="1:8" ht="15.75" thickBot="1" x14ac:dyDescent="0.3">
      <c r="A48" s="100" t="s">
        <v>16</v>
      </c>
      <c r="B48" s="145">
        <v>0</v>
      </c>
      <c r="C48" s="145">
        <v>0</v>
      </c>
      <c r="D48" s="145">
        <v>1.5</v>
      </c>
      <c r="E48" s="151">
        <f t="shared" si="0"/>
        <v>1.5</v>
      </c>
      <c r="F48" s="271"/>
      <c r="G48" s="271"/>
      <c r="H48" s="279"/>
    </row>
    <row r="49" spans="1:8" s="210" customFormat="1" ht="15.75" thickBot="1" x14ac:dyDescent="0.3">
      <c r="A49" s="201" t="s">
        <v>17</v>
      </c>
      <c r="B49" s="427">
        <v>8.81</v>
      </c>
      <c r="C49" s="428">
        <v>8.8000000000000007</v>
      </c>
      <c r="D49" s="336">
        <v>7.66</v>
      </c>
      <c r="E49" s="146">
        <f t="shared" si="0"/>
        <v>25.27</v>
      </c>
      <c r="F49" s="277">
        <f t="shared" ref="F49" si="7">(E49-E50)/E50</f>
        <v>8.3154736390913045E-2</v>
      </c>
      <c r="G49" s="277">
        <f>E49/$E$66</f>
        <v>1.249913440897445E-2</v>
      </c>
      <c r="H49" s="278">
        <f>E49-E50</f>
        <v>1.9400000000000013</v>
      </c>
    </row>
    <row r="50" spans="1:8" ht="15.75" thickBot="1" x14ac:dyDescent="0.3">
      <c r="A50" s="100" t="s">
        <v>16</v>
      </c>
      <c r="B50" s="60">
        <v>3</v>
      </c>
      <c r="C50" s="60">
        <v>7.11</v>
      </c>
      <c r="D50" s="60">
        <v>13.22</v>
      </c>
      <c r="E50" s="151">
        <f t="shared" si="0"/>
        <v>23.33</v>
      </c>
      <c r="F50" s="271"/>
      <c r="G50" s="271"/>
      <c r="H50" s="279"/>
    </row>
    <row r="51" spans="1:8" s="210" customFormat="1" ht="15.75" thickBot="1" x14ac:dyDescent="0.3">
      <c r="A51" s="201" t="s">
        <v>29</v>
      </c>
      <c r="B51" s="424">
        <v>1.38</v>
      </c>
      <c r="C51" s="417">
        <v>0</v>
      </c>
      <c r="D51" s="212">
        <v>94.16</v>
      </c>
      <c r="E51" s="146">
        <f t="shared" si="0"/>
        <v>95.539999999999992</v>
      </c>
      <c r="F51" s="277">
        <f t="shared" ref="F51" si="8">(E51-E52)/E52</f>
        <v>-6.4708761625061312E-2</v>
      </c>
      <c r="G51" s="277">
        <f>E51/$E$66</f>
        <v>4.7256323760720968E-2</v>
      </c>
      <c r="H51" s="278">
        <f>E51-E52</f>
        <v>-6.6100000000000136</v>
      </c>
    </row>
    <row r="52" spans="1:8" s="218" customFormat="1" ht="16.5" customHeight="1" thickBot="1" x14ac:dyDescent="0.3">
      <c r="A52" s="100" t="s">
        <v>16</v>
      </c>
      <c r="B52" s="213">
        <v>0.04</v>
      </c>
      <c r="C52" s="213">
        <v>0</v>
      </c>
      <c r="D52" s="213">
        <v>102.11</v>
      </c>
      <c r="E52" s="151">
        <f t="shared" si="0"/>
        <v>102.15</v>
      </c>
      <c r="F52" s="253"/>
      <c r="G52" s="253"/>
      <c r="H52" s="276"/>
    </row>
    <row r="53" spans="1:8" s="210" customFormat="1" ht="15.75" thickBot="1" x14ac:dyDescent="0.3">
      <c r="A53" s="201" t="s">
        <v>22</v>
      </c>
      <c r="B53" s="212">
        <v>0</v>
      </c>
      <c r="C53" s="212">
        <v>0</v>
      </c>
      <c r="D53" s="212">
        <v>11.17</v>
      </c>
      <c r="E53" s="273">
        <f t="shared" si="0"/>
        <v>11.17</v>
      </c>
      <c r="F53" s="274">
        <f t="shared" ref="F53" si="9">(E53-E54)/E54</f>
        <v>-6.7612687813021738E-2</v>
      </c>
      <c r="G53" s="274">
        <f>E53/$E$66</f>
        <v>5.5249438602392011E-3</v>
      </c>
      <c r="H53" s="275">
        <f>E53-E54</f>
        <v>-0.8100000000000005</v>
      </c>
    </row>
    <row r="54" spans="1:8" customFormat="1" ht="15.75" thickBot="1" x14ac:dyDescent="0.3">
      <c r="A54" s="100" t="s">
        <v>16</v>
      </c>
      <c r="B54" s="145">
        <v>0</v>
      </c>
      <c r="C54" s="145">
        <v>0</v>
      </c>
      <c r="D54" s="145">
        <v>11.98</v>
      </c>
      <c r="E54" s="151">
        <f>B54+C54+D54</f>
        <v>11.98</v>
      </c>
      <c r="F54" s="271"/>
      <c r="G54" s="271"/>
      <c r="H54" s="272"/>
    </row>
    <row r="55" spans="1:8" ht="15.75" x14ac:dyDescent="0.25">
      <c r="A55" s="101" t="s">
        <v>65</v>
      </c>
      <c r="B55" s="190">
        <f t="shared" ref="B55:E56" si="10">SUM(B7+B9+B11+B13+B15+B17+B19+B21+B23+B25+B27+B29+B31+B33+B35+B37+B39+B41+B43+B45+B47+B49+B51+B53)</f>
        <v>928.00999999999988</v>
      </c>
      <c r="C55" s="190">
        <f t="shared" si="10"/>
        <v>50.95</v>
      </c>
      <c r="D55" s="190">
        <f t="shared" si="10"/>
        <v>838.7700000000001</v>
      </c>
      <c r="E55" s="190">
        <f t="shared" si="10"/>
        <v>1817.7299999999996</v>
      </c>
      <c r="F55" s="257">
        <f>(E55-E56)/E56</f>
        <v>-1.5511517193195474E-2</v>
      </c>
      <c r="G55" s="257">
        <f>E55/$E$66</f>
        <v>0.8990918713583349</v>
      </c>
      <c r="H55" s="255">
        <f>E55-E56</f>
        <v>-28.640000000000327</v>
      </c>
    </row>
    <row r="56" spans="1:8" x14ac:dyDescent="0.25">
      <c r="A56" s="191" t="s">
        <v>26</v>
      </c>
      <c r="B56" s="418">
        <f t="shared" si="10"/>
        <v>1092.5999999999999</v>
      </c>
      <c r="C56" s="418">
        <f t="shared" si="10"/>
        <v>44.29</v>
      </c>
      <c r="D56" s="418">
        <f t="shared" si="10"/>
        <v>709.48000000000025</v>
      </c>
      <c r="E56" s="418">
        <f t="shared" si="10"/>
        <v>1846.37</v>
      </c>
      <c r="F56" s="192"/>
      <c r="G56" s="192"/>
      <c r="H56" s="193"/>
    </row>
    <row r="57" spans="1:8" ht="15.75" x14ac:dyDescent="0.25">
      <c r="A57" s="189" t="s">
        <v>27</v>
      </c>
      <c r="B57" s="194">
        <f>(B55-B56)/B56</f>
        <v>-0.15064067362255176</v>
      </c>
      <c r="C57" s="194">
        <f t="shared" ref="C57:D57" si="11">(C55-C56)/C56</f>
        <v>0.15037254459245888</v>
      </c>
      <c r="D57" s="194">
        <f t="shared" si="11"/>
        <v>0.18223205728138892</v>
      </c>
      <c r="E57" s="194">
        <f>(E55-E56)/E56</f>
        <v>-1.5511517193195474E-2</v>
      </c>
      <c r="F57" s="192"/>
      <c r="G57" s="192"/>
      <c r="H57" s="193"/>
    </row>
    <row r="58" spans="1:8" ht="15.75" x14ac:dyDescent="0.25">
      <c r="A58" s="89" t="s">
        <v>38</v>
      </c>
      <c r="B58" s="182"/>
      <c r="C58" s="182"/>
      <c r="D58" s="182"/>
      <c r="E58" s="182"/>
      <c r="F58" s="192"/>
      <c r="G58" s="192"/>
      <c r="H58" s="193"/>
    </row>
    <row r="59" spans="1:8" ht="15.75" thickBot="1" x14ac:dyDescent="0.3">
      <c r="A59" s="210" t="s">
        <v>40</v>
      </c>
      <c r="B59" s="184">
        <v>34.99</v>
      </c>
      <c r="C59" s="212">
        <v>0</v>
      </c>
      <c r="D59" s="184">
        <v>0</v>
      </c>
      <c r="E59" s="241">
        <f>B59+C59+D59</f>
        <v>34.99</v>
      </c>
      <c r="F59" s="242">
        <f t="shared" ref="F59" si="12">(E59-E60)/E60</f>
        <v>0.34370199692780351</v>
      </c>
      <c r="G59" s="242">
        <f>E59/$E$66</f>
        <v>1.7306874276613218E-2</v>
      </c>
      <c r="H59" s="254">
        <f>E59-E60</f>
        <v>8.9500000000000028</v>
      </c>
    </row>
    <row r="60" spans="1:8" ht="15.75" thickBot="1" x14ac:dyDescent="0.3">
      <c r="A60" s="188" t="s">
        <v>16</v>
      </c>
      <c r="B60" s="213">
        <v>26.04</v>
      </c>
      <c r="C60" s="145">
        <v>0</v>
      </c>
      <c r="D60" s="213">
        <v>0</v>
      </c>
      <c r="E60" s="213">
        <f t="shared" ref="E60:E62" si="13">B60+C60+D60</f>
        <v>26.04</v>
      </c>
      <c r="F60" s="245"/>
      <c r="G60" s="253"/>
      <c r="H60" s="265"/>
    </row>
    <row r="61" spans="1:8" ht="16.5" thickBot="1" x14ac:dyDescent="0.3">
      <c r="A61" s="183" t="s">
        <v>39</v>
      </c>
      <c r="B61" s="212">
        <v>0</v>
      </c>
      <c r="C61" s="187">
        <v>169.02</v>
      </c>
      <c r="D61" s="187">
        <v>0</v>
      </c>
      <c r="E61" s="241">
        <f t="shared" si="13"/>
        <v>169.02</v>
      </c>
      <c r="F61" s="248">
        <f t="shared" ref="F61:F63" si="14">(E61-E62)/E62</f>
        <v>2.3371276338096474E-2</v>
      </c>
      <c r="G61" s="266">
        <f>E61/$E$66</f>
        <v>8.3601254365051905E-2</v>
      </c>
      <c r="H61" s="261">
        <f>E61-E62</f>
        <v>3.8600000000000136</v>
      </c>
    </row>
    <row r="62" spans="1:8" ht="15.75" thickBot="1" x14ac:dyDescent="0.3">
      <c r="A62" s="188" t="s">
        <v>16</v>
      </c>
      <c r="B62" s="145">
        <v>0</v>
      </c>
      <c r="C62" s="213">
        <v>165.16</v>
      </c>
      <c r="D62" s="213">
        <v>0</v>
      </c>
      <c r="E62" s="213">
        <f t="shared" si="13"/>
        <v>165.16</v>
      </c>
      <c r="F62" s="283"/>
      <c r="G62" s="284"/>
      <c r="H62" s="285"/>
    </row>
    <row r="63" spans="1:8" ht="15.75" x14ac:dyDescent="0.25">
      <c r="A63" s="195" t="s">
        <v>41</v>
      </c>
      <c r="B63" s="196">
        <f>SUM(B59,B61)</f>
        <v>34.99</v>
      </c>
      <c r="C63" s="196">
        <f>SUM(C59,C61)</f>
        <v>169.02</v>
      </c>
      <c r="D63" s="190">
        <f>SUM(D59,D61)</f>
        <v>0</v>
      </c>
      <c r="E63" s="282">
        <f t="shared" ref="B63:E64" si="15">SUM(E59,E61)</f>
        <v>204.01000000000002</v>
      </c>
      <c r="F63" s="257">
        <f t="shared" si="14"/>
        <v>6.6997907949790964E-2</v>
      </c>
      <c r="G63" s="246">
        <f>E63/$E$66</f>
        <v>0.10090812864166514</v>
      </c>
      <c r="H63" s="255">
        <f>E63-E64</f>
        <v>12.810000000000031</v>
      </c>
    </row>
    <row r="64" spans="1:8" x14ac:dyDescent="0.25">
      <c r="A64" s="191" t="s">
        <v>26</v>
      </c>
      <c r="B64" s="319">
        <f t="shared" si="15"/>
        <v>26.04</v>
      </c>
      <c r="C64" s="319">
        <f t="shared" si="15"/>
        <v>165.16</v>
      </c>
      <c r="D64" s="320">
        <f t="shared" si="15"/>
        <v>0</v>
      </c>
      <c r="E64" s="320">
        <f t="shared" si="15"/>
        <v>191.2</v>
      </c>
      <c r="F64" s="192"/>
      <c r="G64" s="192"/>
      <c r="H64" s="193"/>
    </row>
    <row r="65" spans="1:8" ht="15.75" x14ac:dyDescent="0.25">
      <c r="A65" s="189" t="s">
        <v>27</v>
      </c>
      <c r="B65" s="194">
        <f t="shared" ref="B65:D65" si="16">(B63-B64)/B64</f>
        <v>0.34370199692780351</v>
      </c>
      <c r="C65" s="194">
        <f t="shared" si="16"/>
        <v>2.3371276338096474E-2</v>
      </c>
      <c r="D65" s="400" t="e">
        <f t="shared" si="16"/>
        <v>#DIV/0!</v>
      </c>
      <c r="E65" s="194">
        <f>(E63-E64)/E64</f>
        <v>6.6997907949790964E-2</v>
      </c>
      <c r="F65" s="192"/>
      <c r="G65" s="192"/>
      <c r="H65" s="193"/>
    </row>
    <row r="66" spans="1:8" ht="15.75" x14ac:dyDescent="0.25">
      <c r="A66" s="197" t="s">
        <v>42</v>
      </c>
      <c r="B66" s="186">
        <f>B55+B63</f>
        <v>962.99999999999989</v>
      </c>
      <c r="C66" s="186">
        <f t="shared" ref="C66:E66" si="17">C55+C63</f>
        <v>219.97000000000003</v>
      </c>
      <c r="D66" s="186">
        <f t="shared" si="17"/>
        <v>838.7700000000001</v>
      </c>
      <c r="E66" s="186">
        <f t="shared" si="17"/>
        <v>2021.7399999999996</v>
      </c>
      <c r="F66" s="185">
        <f>(E66-E67)/E67</f>
        <v>-7.7690582409440569E-3</v>
      </c>
      <c r="G66" s="185">
        <f>E66/$E$66</f>
        <v>1</v>
      </c>
      <c r="H66" s="186">
        <f>E66-E67</f>
        <v>-15.830000000000382</v>
      </c>
    </row>
    <row r="67" spans="1:8" x14ac:dyDescent="0.25">
      <c r="A67" s="191" t="s">
        <v>26</v>
      </c>
      <c r="B67" s="318">
        <f>B64+B56</f>
        <v>1118.6399999999999</v>
      </c>
      <c r="C67" s="318">
        <f t="shared" ref="C67:E67" si="18">C64+C56</f>
        <v>209.45</v>
      </c>
      <c r="D67" s="318">
        <f t="shared" si="18"/>
        <v>709.48000000000025</v>
      </c>
      <c r="E67" s="318">
        <f t="shared" si="18"/>
        <v>2037.57</v>
      </c>
      <c r="F67" s="192"/>
      <c r="G67" s="192"/>
      <c r="H67" s="193"/>
    </row>
    <row r="68" spans="1:8" ht="15.75" x14ac:dyDescent="0.25">
      <c r="A68" s="198" t="s">
        <v>27</v>
      </c>
      <c r="B68" s="185">
        <f>(B66-B67)/B67</f>
        <v>-0.13913323321175713</v>
      </c>
      <c r="C68" s="185">
        <f t="shared" ref="C68:E68" si="19">(C66-C67)/C67</f>
        <v>5.0226784435426303E-2</v>
      </c>
      <c r="D68" s="185">
        <f t="shared" si="19"/>
        <v>0.18223205728138892</v>
      </c>
      <c r="E68" s="185">
        <f t="shared" si="19"/>
        <v>-7.7690582409440569E-3</v>
      </c>
      <c r="F68" s="185"/>
      <c r="G68" s="185"/>
      <c r="H68" s="186"/>
    </row>
    <row r="69" spans="1:8" ht="15.75" x14ac:dyDescent="0.25">
      <c r="A69" s="181" t="s">
        <v>43</v>
      </c>
      <c r="B69" s="185">
        <f>B66/$E$66</f>
        <v>0.47632237577532227</v>
      </c>
      <c r="C69" s="185">
        <f t="shared" ref="C69:E69" si="20">C66/$E$66</f>
        <v>0.10880231879470163</v>
      </c>
      <c r="D69" s="185">
        <f t="shared" si="20"/>
        <v>0.4148753054299763</v>
      </c>
      <c r="E69" s="185">
        <f t="shared" si="20"/>
        <v>1</v>
      </c>
      <c r="F69" s="185"/>
      <c r="G69" s="185"/>
      <c r="H69" s="186"/>
    </row>
    <row r="70" spans="1:8" x14ac:dyDescent="0.25">
      <c r="A70" s="191" t="s">
        <v>44</v>
      </c>
      <c r="B70" s="316">
        <f>B67/$E$67</f>
        <v>0.54900690528423557</v>
      </c>
      <c r="C70" s="316">
        <f t="shared" ref="C70:E70" si="21">C67/$E$67</f>
        <v>0.10279401443876775</v>
      </c>
      <c r="D70" s="316">
        <f t="shared" si="21"/>
        <v>0.34819908027699675</v>
      </c>
      <c r="E70" s="317">
        <f t="shared" si="21"/>
        <v>1</v>
      </c>
      <c r="F70" s="192"/>
      <c r="G70" s="192"/>
      <c r="H70" s="193"/>
    </row>
    <row r="71" spans="1:8" ht="15.75" x14ac:dyDescent="0.25">
      <c r="A71" s="199"/>
    </row>
    <row r="72" spans="1:8" customFormat="1" ht="18.75" x14ac:dyDescent="0.3">
      <c r="A72" s="97" t="s">
        <v>45</v>
      </c>
    </row>
    <row r="73" spans="1:8" s="210" customFormat="1" x14ac:dyDescent="0.25">
      <c r="A73" s="210" t="s">
        <v>67</v>
      </c>
    </row>
    <row r="74" spans="1:8" s="210" customFormat="1" x14ac:dyDescent="0.25">
      <c r="A74" s="210" t="s">
        <v>68</v>
      </c>
    </row>
    <row r="75" spans="1:8" customFormat="1" x14ac:dyDescent="0.25">
      <c r="A75" s="210" t="s">
        <v>75</v>
      </c>
    </row>
    <row r="76" spans="1:8" customFormat="1" x14ac:dyDescent="0.25">
      <c r="A76" s="210" t="s">
        <v>73</v>
      </c>
    </row>
    <row r="77" spans="1:8" x14ac:dyDescent="0.25">
      <c r="A77" s="210" t="s">
        <v>79</v>
      </c>
    </row>
  </sheetData>
  <mergeCells count="2">
    <mergeCell ref="A1:H2"/>
    <mergeCell ref="A3:H3"/>
  </mergeCells>
  <pageMargins left="0.7" right="0.7" top="0.75" bottom="0.75" header="0.3" footer="0.3"/>
  <pageSetup paperSize="9" scale="60" orientation="portrait" r:id="rId1"/>
  <ignoredErrors>
    <ignoredError sqref="D65 F55 B57:D57 F39 F21 D68 G7 G9 G21:G29 F27 G17:G18 F19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xSplit="1" topLeftCell="B1" activePane="topRight" state="frozen"/>
      <selection pane="topRight" sqref="A1:R2"/>
    </sheetView>
  </sheetViews>
  <sheetFormatPr defaultRowHeight="15" x14ac:dyDescent="0.25"/>
  <cols>
    <col min="1" max="1" width="30.28515625" customWidth="1"/>
    <col min="2" max="2" width="9.5703125" customWidth="1"/>
    <col min="3" max="4" width="9.28515625" customWidth="1"/>
    <col min="5" max="5" width="11.28515625" customWidth="1"/>
    <col min="6" max="6" width="9.28515625" customWidth="1"/>
    <col min="7" max="7" width="9.85546875" customWidth="1"/>
    <col min="8" max="8" width="10.140625" customWidth="1"/>
    <col min="9" max="10" width="11.42578125" customWidth="1"/>
    <col min="11" max="11" width="9.42578125" customWidth="1"/>
    <col min="12" max="13" width="10.140625" customWidth="1"/>
    <col min="14" max="14" width="13.140625" customWidth="1"/>
    <col min="15" max="15" width="10.7109375" bestFit="1" customWidth="1"/>
    <col min="16" max="16" width="14.7109375" customWidth="1"/>
    <col min="17" max="17" width="11.85546875" customWidth="1"/>
    <col min="18" max="18" width="12.5703125" style="98" customWidth="1"/>
    <col min="19" max="197" width="9.140625" style="1"/>
  </cols>
  <sheetData>
    <row r="1" spans="1:112" x14ac:dyDescent="0.25">
      <c r="A1" s="470" t="s">
        <v>81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</row>
    <row r="2" spans="1:112" ht="24.75" customHeight="1" x14ac:dyDescent="0.25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</row>
    <row r="3" spans="1:112" ht="110.2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48</v>
      </c>
      <c r="K3" s="3" t="s">
        <v>9</v>
      </c>
      <c r="L3" s="3" t="s">
        <v>10</v>
      </c>
      <c r="M3" s="3" t="s">
        <v>11</v>
      </c>
      <c r="N3" s="3" t="s">
        <v>54</v>
      </c>
      <c r="O3" s="3" t="s">
        <v>12</v>
      </c>
      <c r="P3" s="4" t="s">
        <v>13</v>
      </c>
      <c r="Q3" s="5" t="s">
        <v>14</v>
      </c>
      <c r="R3" s="6" t="s">
        <v>15</v>
      </c>
    </row>
    <row r="4" spans="1:112" ht="16.5" thickBot="1" x14ac:dyDescent="0.3">
      <c r="A4" s="89" t="s">
        <v>63</v>
      </c>
      <c r="B4" s="106"/>
      <c r="C4" s="305"/>
      <c r="D4" s="305"/>
      <c r="E4" s="305"/>
      <c r="F4" s="107"/>
      <c r="G4" s="305"/>
      <c r="H4" s="107"/>
      <c r="I4" s="306"/>
      <c r="J4" s="306"/>
      <c r="K4" s="307"/>
      <c r="L4" s="308"/>
      <c r="M4" s="308"/>
      <c r="N4" s="301"/>
      <c r="O4" s="306"/>
      <c r="P4" s="309"/>
      <c r="Q4" s="310"/>
      <c r="R4" s="108"/>
    </row>
    <row r="5" spans="1:112" s="1" customFormat="1" ht="16.5" thickBot="1" x14ac:dyDescent="0.3">
      <c r="A5" s="337" t="s">
        <v>72</v>
      </c>
      <c r="B5" s="350">
        <v>0</v>
      </c>
      <c r="C5" s="173">
        <v>0</v>
      </c>
      <c r="D5" s="173">
        <v>0</v>
      </c>
      <c r="E5" s="173">
        <v>0</v>
      </c>
      <c r="F5" s="173">
        <v>0</v>
      </c>
      <c r="G5" s="17">
        <v>26.54</v>
      </c>
      <c r="H5" s="351">
        <v>8.6999999999999993</v>
      </c>
      <c r="I5" s="173">
        <v>17.84</v>
      </c>
      <c r="J5" s="173">
        <v>10.99</v>
      </c>
      <c r="K5" s="350">
        <v>0</v>
      </c>
      <c r="L5" s="350">
        <v>6.87</v>
      </c>
      <c r="M5" s="9">
        <v>0.08</v>
      </c>
      <c r="N5" s="353">
        <v>0</v>
      </c>
      <c r="O5" s="173">
        <f>B5+D5+E5+F5+H5+I5+J5+K5+L5+M5+N5</f>
        <v>44.48</v>
      </c>
      <c r="P5" s="338">
        <f>(O5-O6)/O6</f>
        <v>10.493540051679586</v>
      </c>
      <c r="Q5" s="339">
        <f>O5/$O$84</f>
        <v>1.5815628457890886E-3</v>
      </c>
      <c r="R5" s="340">
        <f>O5-O6</f>
        <v>40.61</v>
      </c>
    </row>
    <row r="6" spans="1:112" ht="16.5" thickBot="1" x14ac:dyDescent="0.3">
      <c r="A6" s="300" t="s">
        <v>36</v>
      </c>
      <c r="B6" s="352">
        <v>0</v>
      </c>
      <c r="C6" s="311">
        <v>0</v>
      </c>
      <c r="D6" s="311">
        <v>0</v>
      </c>
      <c r="E6" s="311">
        <v>0</v>
      </c>
      <c r="F6" s="311">
        <v>0</v>
      </c>
      <c r="G6" s="311">
        <v>1.03</v>
      </c>
      <c r="H6" s="311">
        <v>0.23</v>
      </c>
      <c r="I6" s="311">
        <v>0.8</v>
      </c>
      <c r="J6" s="311">
        <v>2.84</v>
      </c>
      <c r="K6" s="325">
        <v>0</v>
      </c>
      <c r="L6" s="325">
        <v>0</v>
      </c>
      <c r="M6" s="327">
        <v>0</v>
      </c>
      <c r="N6" s="325">
        <v>0</v>
      </c>
      <c r="O6" s="312">
        <f>B6+D6+E6+F6+H6+I6+J6+K6+L6+M6+N6</f>
        <v>3.87</v>
      </c>
      <c r="P6" s="302"/>
      <c r="Q6" s="304"/>
      <c r="R6" s="303"/>
    </row>
    <row r="7" spans="1:112" s="1" customFormat="1" ht="16.5" thickBot="1" x14ac:dyDescent="0.3">
      <c r="A7" s="37" t="s">
        <v>19</v>
      </c>
      <c r="B7" s="379">
        <v>291.26</v>
      </c>
      <c r="C7" s="365">
        <v>38.85</v>
      </c>
      <c r="D7" s="365">
        <v>37.5</v>
      </c>
      <c r="E7" s="365">
        <v>1.35</v>
      </c>
      <c r="F7" s="365">
        <v>25.42</v>
      </c>
      <c r="G7" s="365">
        <v>782.73</v>
      </c>
      <c r="H7" s="365">
        <v>336.19</v>
      </c>
      <c r="I7" s="365">
        <v>446.54</v>
      </c>
      <c r="J7" s="365">
        <v>524.53</v>
      </c>
      <c r="K7" s="365">
        <v>2.37</v>
      </c>
      <c r="L7" s="374">
        <v>52.98</v>
      </c>
      <c r="M7" s="365">
        <v>41.96</v>
      </c>
      <c r="N7" s="445">
        <v>147.32999999999998</v>
      </c>
      <c r="O7" s="9">
        <f>B7+C7+F7+G7+J7+K7+L7+M7+N7</f>
        <v>1907.4299999999998</v>
      </c>
      <c r="P7" s="10">
        <f>(O7-O8)/O8</f>
        <v>0.15023910172527113</v>
      </c>
      <c r="Q7" s="11">
        <f>O7/$O$84</f>
        <v>6.7821951864736538E-2</v>
      </c>
      <c r="R7" s="12">
        <f>O7-O8</f>
        <v>249.13999999999987</v>
      </c>
      <c r="S7" s="13"/>
    </row>
    <row r="8" spans="1:112" s="16" customFormat="1" ht="16.5" thickBot="1" x14ac:dyDescent="0.3">
      <c r="A8" s="143" t="s">
        <v>16</v>
      </c>
      <c r="B8" s="381">
        <v>173.57</v>
      </c>
      <c r="C8" s="381">
        <v>32.44</v>
      </c>
      <c r="D8" s="381">
        <v>31.89</v>
      </c>
      <c r="E8" s="382">
        <v>0.55000000000000004</v>
      </c>
      <c r="F8" s="383">
        <v>20.77</v>
      </c>
      <c r="G8" s="383">
        <v>675.63</v>
      </c>
      <c r="H8" s="383">
        <v>319.42</v>
      </c>
      <c r="I8" s="383">
        <v>356.21</v>
      </c>
      <c r="J8" s="383">
        <v>575.02</v>
      </c>
      <c r="K8" s="381">
        <v>1.73</v>
      </c>
      <c r="L8" s="381">
        <v>45.43</v>
      </c>
      <c r="M8" s="381">
        <v>35.51</v>
      </c>
      <c r="N8" s="124">
        <v>98.19</v>
      </c>
      <c r="O8" s="325">
        <f t="shared" ref="O8:O54" si="0">B8+C8+F8+G8+J8+K8+L8+M8+N8</f>
        <v>1658.29</v>
      </c>
      <c r="P8" s="26"/>
      <c r="Q8" s="27"/>
      <c r="R8" s="2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5"/>
    </row>
    <row r="9" spans="1:112" s="1" customFormat="1" ht="16.5" thickBot="1" x14ac:dyDescent="0.3">
      <c r="A9" s="37" t="s">
        <v>23</v>
      </c>
      <c r="B9" s="374">
        <v>69.39</v>
      </c>
      <c r="C9" s="374">
        <v>20.34</v>
      </c>
      <c r="D9" s="374">
        <v>20.34</v>
      </c>
      <c r="E9" s="419">
        <v>0</v>
      </c>
      <c r="F9" s="374">
        <v>6.66</v>
      </c>
      <c r="G9" s="419">
        <v>217.17</v>
      </c>
      <c r="H9" s="374">
        <v>126.27</v>
      </c>
      <c r="I9" s="374">
        <v>90.9</v>
      </c>
      <c r="J9" s="374">
        <v>77.930000000000007</v>
      </c>
      <c r="K9" s="419">
        <v>0</v>
      </c>
      <c r="L9" s="374">
        <v>12.48</v>
      </c>
      <c r="M9" s="374">
        <v>5.79</v>
      </c>
      <c r="N9" s="374">
        <v>6.07</v>
      </c>
      <c r="O9" s="9">
        <f t="shared" si="0"/>
        <v>415.83000000000004</v>
      </c>
      <c r="P9" s="19">
        <f>(O9-O10)/O10</f>
        <v>0.62015896516792646</v>
      </c>
      <c r="Q9" s="20">
        <f>O9/$O$84</f>
        <v>1.4785550318445972E-2</v>
      </c>
      <c r="R9" s="12">
        <f>O9-O10</f>
        <v>159.17000000000002</v>
      </c>
      <c r="S9" s="13"/>
      <c r="T9" s="21"/>
    </row>
    <row r="10" spans="1:112" s="16" customFormat="1" ht="16.5" thickBot="1" x14ac:dyDescent="0.3">
      <c r="A10" s="143" t="s">
        <v>16</v>
      </c>
      <c r="B10" s="383">
        <v>23.98</v>
      </c>
      <c r="C10" s="383">
        <v>9.25</v>
      </c>
      <c r="D10" s="383">
        <v>9.25</v>
      </c>
      <c r="E10" s="125">
        <v>0</v>
      </c>
      <c r="F10" s="381">
        <v>4.76</v>
      </c>
      <c r="G10" s="382">
        <v>145.18</v>
      </c>
      <c r="H10" s="381">
        <v>94.25</v>
      </c>
      <c r="I10" s="456">
        <v>50.93</v>
      </c>
      <c r="J10" s="381">
        <v>58.47</v>
      </c>
      <c r="K10" s="311">
        <v>0</v>
      </c>
      <c r="L10" s="383">
        <v>6.73</v>
      </c>
      <c r="M10" s="383">
        <v>5.05</v>
      </c>
      <c r="N10" s="381">
        <v>3.24</v>
      </c>
      <c r="O10" s="325">
        <f t="shared" si="0"/>
        <v>256.66000000000003</v>
      </c>
      <c r="P10" s="26"/>
      <c r="Q10" s="27"/>
      <c r="R10" s="2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5"/>
    </row>
    <row r="11" spans="1:112" s="1" customFormat="1" ht="16.5" thickBot="1" x14ac:dyDescent="0.3">
      <c r="A11" s="37" t="s">
        <v>20</v>
      </c>
      <c r="B11" s="380">
        <v>77.69</v>
      </c>
      <c r="C11" s="296">
        <v>15.03</v>
      </c>
      <c r="D11" s="32">
        <v>15.03</v>
      </c>
      <c r="E11" s="9">
        <v>0</v>
      </c>
      <c r="F11" s="9">
        <v>5.39</v>
      </c>
      <c r="G11" s="8">
        <v>515.74</v>
      </c>
      <c r="H11" s="9">
        <v>184.47</v>
      </c>
      <c r="I11" s="9">
        <v>331.27</v>
      </c>
      <c r="J11" s="9">
        <v>62.35</v>
      </c>
      <c r="K11" s="9">
        <v>0</v>
      </c>
      <c r="L11" s="32">
        <v>3.14</v>
      </c>
      <c r="M11" s="32">
        <v>49.06</v>
      </c>
      <c r="N11" s="32">
        <v>6.45</v>
      </c>
      <c r="O11" s="9">
        <f t="shared" si="0"/>
        <v>734.85000000000014</v>
      </c>
      <c r="P11" s="19">
        <f>(O11-O12)/O12</f>
        <v>0.16482001046174352</v>
      </c>
      <c r="Q11" s="20">
        <f>O11/$O$84</f>
        <v>2.6128854703869428E-2</v>
      </c>
      <c r="R11" s="12">
        <f>O11-O12</f>
        <v>103.98000000000013</v>
      </c>
      <c r="S11" s="13"/>
      <c r="T11" s="21"/>
    </row>
    <row r="12" spans="1:112" s="16" customFormat="1" ht="16.5" thickBot="1" x14ac:dyDescent="0.3">
      <c r="A12" s="100" t="s">
        <v>16</v>
      </c>
      <c r="B12" s="123">
        <v>61.63</v>
      </c>
      <c r="C12" s="314">
        <v>11.95</v>
      </c>
      <c r="D12" s="25">
        <v>11.95</v>
      </c>
      <c r="E12" s="25">
        <v>0</v>
      </c>
      <c r="F12" s="25">
        <v>4.28</v>
      </c>
      <c r="G12" s="313">
        <v>420.43</v>
      </c>
      <c r="H12" s="25">
        <v>154.86000000000001</v>
      </c>
      <c r="I12" s="61">
        <v>265.57</v>
      </c>
      <c r="J12" s="133">
        <v>42.15</v>
      </c>
      <c r="K12" s="25">
        <v>0</v>
      </c>
      <c r="L12" s="25">
        <v>3.42</v>
      </c>
      <c r="M12" s="25">
        <v>52.86</v>
      </c>
      <c r="N12" s="61">
        <v>34.15</v>
      </c>
      <c r="O12" s="325">
        <f t="shared" si="0"/>
        <v>630.87</v>
      </c>
      <c r="P12" s="26"/>
      <c r="Q12" s="27"/>
      <c r="R12" s="2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5"/>
    </row>
    <row r="13" spans="1:112" s="1" customFormat="1" ht="16.5" thickBot="1" x14ac:dyDescent="0.3">
      <c r="A13" s="99" t="s">
        <v>70</v>
      </c>
      <c r="B13" s="17">
        <v>2.83</v>
      </c>
      <c r="C13" s="295">
        <v>0</v>
      </c>
      <c r="D13" s="18">
        <v>0</v>
      </c>
      <c r="E13" s="18">
        <v>0</v>
      </c>
      <c r="F13" s="18">
        <v>0</v>
      </c>
      <c r="G13" s="8">
        <v>17.48</v>
      </c>
      <c r="H13" s="18">
        <v>3.92</v>
      </c>
      <c r="I13" s="131">
        <v>13.56</v>
      </c>
      <c r="J13" s="127">
        <v>5.15</v>
      </c>
      <c r="K13" s="18">
        <v>0</v>
      </c>
      <c r="L13" s="18">
        <v>0</v>
      </c>
      <c r="M13" s="18">
        <v>0.62</v>
      </c>
      <c r="N13" s="18">
        <v>0.23</v>
      </c>
      <c r="O13" s="9">
        <f t="shared" si="0"/>
        <v>26.310000000000002</v>
      </c>
      <c r="P13" s="335">
        <f>(O13-O14)/O14</f>
        <v>-0.58897047336353681</v>
      </c>
      <c r="Q13" s="20">
        <f>O13/$O$84</f>
        <v>9.3549726782173851E-4</v>
      </c>
      <c r="R13" s="12">
        <f>O13-O14</f>
        <v>-37.699999999999989</v>
      </c>
      <c r="S13" s="13"/>
      <c r="T13" s="21"/>
      <c r="AA13" s="21"/>
    </row>
    <row r="14" spans="1:112" s="16" customFormat="1" ht="16.5" thickBot="1" x14ac:dyDescent="0.3">
      <c r="A14" s="344" t="s">
        <v>16</v>
      </c>
      <c r="B14" s="174">
        <v>30.24</v>
      </c>
      <c r="C14" s="31">
        <v>0</v>
      </c>
      <c r="D14" s="25">
        <v>0</v>
      </c>
      <c r="E14" s="25">
        <v>0</v>
      </c>
      <c r="F14" s="25">
        <v>0</v>
      </c>
      <c r="G14" s="136">
        <v>0.04</v>
      </c>
      <c r="H14" s="25">
        <v>0</v>
      </c>
      <c r="I14" s="61">
        <v>0.04</v>
      </c>
      <c r="J14" s="65">
        <v>27.41</v>
      </c>
      <c r="K14" s="25">
        <v>0</v>
      </c>
      <c r="L14" s="25">
        <v>0</v>
      </c>
      <c r="M14" s="25">
        <v>6.32</v>
      </c>
      <c r="N14" s="60">
        <v>0</v>
      </c>
      <c r="O14" s="348">
        <f t="shared" si="0"/>
        <v>64.009999999999991</v>
      </c>
      <c r="P14" s="26"/>
      <c r="Q14" s="27"/>
      <c r="R14" s="2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5"/>
    </row>
    <row r="15" spans="1:112" s="14" customFormat="1" ht="16.5" thickBot="1" x14ac:dyDescent="0.3">
      <c r="A15" s="201" t="s">
        <v>76</v>
      </c>
      <c r="B15" s="17">
        <v>0.79</v>
      </c>
      <c r="C15" s="294">
        <v>0</v>
      </c>
      <c r="D15" s="223">
        <v>0</v>
      </c>
      <c r="E15" s="223">
        <v>0</v>
      </c>
      <c r="F15" s="223">
        <v>0</v>
      </c>
      <c r="G15" s="9">
        <v>1.77</v>
      </c>
      <c r="H15" s="223">
        <v>0.46</v>
      </c>
      <c r="I15" s="223">
        <v>1.31</v>
      </c>
      <c r="J15" s="223">
        <v>11.49</v>
      </c>
      <c r="K15" s="223">
        <v>0</v>
      </c>
      <c r="L15" s="223">
        <v>0</v>
      </c>
      <c r="M15" s="223">
        <v>0.04</v>
      </c>
      <c r="N15" s="223">
        <v>0.05</v>
      </c>
      <c r="O15" s="9">
        <f t="shared" si="0"/>
        <v>14.14</v>
      </c>
      <c r="P15" s="335">
        <f>(O15-O16)/O16</f>
        <v>1.8336673346693386</v>
      </c>
      <c r="Q15" s="20">
        <f>O15/$O$84</f>
        <v>5.0277200178636952E-4</v>
      </c>
      <c r="R15" s="12">
        <f>O15-O16</f>
        <v>9.15</v>
      </c>
    </row>
    <row r="16" spans="1:112" s="14" customFormat="1" ht="16.5" thickBot="1" x14ac:dyDescent="0.3">
      <c r="A16" s="344" t="s">
        <v>16</v>
      </c>
      <c r="B16" s="321">
        <v>0.13</v>
      </c>
      <c r="C16" s="326">
        <v>0</v>
      </c>
      <c r="D16" s="61">
        <v>0</v>
      </c>
      <c r="E16" s="60">
        <v>0</v>
      </c>
      <c r="F16" s="64">
        <v>0</v>
      </c>
      <c r="G16" s="327">
        <v>0</v>
      </c>
      <c r="H16" s="61">
        <v>0</v>
      </c>
      <c r="I16" s="61">
        <v>0</v>
      </c>
      <c r="J16" s="61">
        <v>4.8600000000000003</v>
      </c>
      <c r="K16" s="60">
        <v>0</v>
      </c>
      <c r="L16" s="64">
        <v>0</v>
      </c>
      <c r="M16" s="60">
        <v>0</v>
      </c>
      <c r="N16" s="64">
        <v>0</v>
      </c>
      <c r="O16" s="347">
        <f t="shared" si="0"/>
        <v>4.99</v>
      </c>
      <c r="P16" s="355"/>
      <c r="Q16" s="356"/>
      <c r="R16" s="28"/>
    </row>
    <row r="17" spans="1:112" s="1" customFormat="1" ht="16.5" thickBot="1" x14ac:dyDescent="0.3">
      <c r="A17" s="345" t="s">
        <v>21</v>
      </c>
      <c r="B17" s="17">
        <v>86.08</v>
      </c>
      <c r="C17" s="297">
        <v>16.38</v>
      </c>
      <c r="D17" s="32">
        <v>16.38</v>
      </c>
      <c r="E17" s="32">
        <v>0</v>
      </c>
      <c r="F17" s="32">
        <v>8.5500000000000007</v>
      </c>
      <c r="G17" s="32">
        <v>211.45</v>
      </c>
      <c r="H17" s="32">
        <v>89.17</v>
      </c>
      <c r="I17" s="132">
        <v>122.28</v>
      </c>
      <c r="J17" s="346">
        <v>60.73</v>
      </c>
      <c r="K17" s="32">
        <v>0</v>
      </c>
      <c r="L17" s="32">
        <v>8.75</v>
      </c>
      <c r="M17" s="32">
        <v>10.06</v>
      </c>
      <c r="N17" s="32">
        <v>26.82</v>
      </c>
      <c r="O17" s="346">
        <f t="shared" si="0"/>
        <v>428.82</v>
      </c>
      <c r="P17" s="354">
        <f>(O17-O18)/O18</f>
        <v>0.18734079078524743</v>
      </c>
      <c r="Q17" s="20">
        <f>O17/$O$84</f>
        <v>1.524743209377871E-2</v>
      </c>
      <c r="R17" s="12">
        <f>O17-O18</f>
        <v>67.659999999999968</v>
      </c>
      <c r="S17" s="13"/>
      <c r="T17" s="21"/>
    </row>
    <row r="18" spans="1:112" s="16" customFormat="1" ht="16.5" thickBot="1" x14ac:dyDescent="0.3">
      <c r="A18" s="100" t="s">
        <v>16</v>
      </c>
      <c r="B18" s="322">
        <v>60.83</v>
      </c>
      <c r="C18" s="31">
        <v>19.059999999999999</v>
      </c>
      <c r="D18" s="25">
        <v>19.059999999999999</v>
      </c>
      <c r="E18" s="25">
        <v>0</v>
      </c>
      <c r="F18" s="25">
        <v>8.0299999999999994</v>
      </c>
      <c r="G18" s="313">
        <v>182.45</v>
      </c>
      <c r="H18" s="25">
        <v>82.93</v>
      </c>
      <c r="I18" s="61">
        <v>99.52</v>
      </c>
      <c r="J18" s="65">
        <v>50.39</v>
      </c>
      <c r="K18" s="25">
        <v>0</v>
      </c>
      <c r="L18" s="25">
        <v>8.23</v>
      </c>
      <c r="M18" s="25">
        <v>10.23</v>
      </c>
      <c r="N18" s="61">
        <v>21.94</v>
      </c>
      <c r="O18" s="325">
        <f t="shared" si="0"/>
        <v>361.16</v>
      </c>
      <c r="P18" s="26"/>
      <c r="Q18" s="27"/>
      <c r="R18" s="2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5"/>
    </row>
    <row r="19" spans="1:112" s="1" customFormat="1" ht="16.5" thickBot="1" x14ac:dyDescent="0.3">
      <c r="A19" s="37" t="s">
        <v>71</v>
      </c>
      <c r="B19" s="119">
        <v>74.59</v>
      </c>
      <c r="C19" s="297">
        <v>0</v>
      </c>
      <c r="D19" s="30">
        <v>0</v>
      </c>
      <c r="E19" s="18">
        <v>0</v>
      </c>
      <c r="F19" s="18">
        <v>0.77</v>
      </c>
      <c r="G19" s="8">
        <v>227.45</v>
      </c>
      <c r="H19" s="18">
        <v>64.77</v>
      </c>
      <c r="I19" s="131">
        <v>162.68</v>
      </c>
      <c r="J19" s="126">
        <v>4.51</v>
      </c>
      <c r="K19" s="18">
        <v>0</v>
      </c>
      <c r="L19" s="18">
        <v>1.75</v>
      </c>
      <c r="M19" s="18">
        <v>2.37</v>
      </c>
      <c r="N19" s="18">
        <v>1.35</v>
      </c>
      <c r="O19" s="9">
        <f t="shared" si="0"/>
        <v>312.79000000000002</v>
      </c>
      <c r="P19" s="335">
        <f>(O19-O20)/O20</f>
        <v>3.9523432552248265</v>
      </c>
      <c r="Q19" s="20">
        <f>O19/$O$84</f>
        <v>1.1121786028200745E-2</v>
      </c>
      <c r="R19" s="12">
        <f>O19-O20</f>
        <v>249.63000000000002</v>
      </c>
      <c r="S19" s="13"/>
      <c r="T19" s="21"/>
    </row>
    <row r="20" spans="1:112" s="16" customFormat="1" ht="16.5" thickBot="1" x14ac:dyDescent="0.3">
      <c r="A20" s="100" t="s">
        <v>16</v>
      </c>
      <c r="B20" s="174">
        <v>0.33</v>
      </c>
      <c r="C20" s="323">
        <v>0</v>
      </c>
      <c r="D20" s="25">
        <v>0</v>
      </c>
      <c r="E20" s="25">
        <v>0</v>
      </c>
      <c r="F20" s="25">
        <v>0</v>
      </c>
      <c r="G20" s="313">
        <v>59.74</v>
      </c>
      <c r="H20" s="25">
        <v>14.57</v>
      </c>
      <c r="I20" s="61">
        <v>45.17</v>
      </c>
      <c r="J20" s="65">
        <v>2.98</v>
      </c>
      <c r="K20" s="25">
        <v>0</v>
      </c>
      <c r="L20" s="25">
        <v>0.11</v>
      </c>
      <c r="M20" s="25">
        <v>0</v>
      </c>
      <c r="N20" s="60">
        <v>0</v>
      </c>
      <c r="O20" s="349">
        <f t="shared" si="0"/>
        <v>63.16</v>
      </c>
      <c r="P20" s="26"/>
      <c r="Q20" s="27"/>
      <c r="R20" s="2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5"/>
    </row>
    <row r="21" spans="1:112" s="1" customFormat="1" ht="16.5" thickBot="1" x14ac:dyDescent="0.3">
      <c r="A21" s="37" t="s">
        <v>56</v>
      </c>
      <c r="B21" s="324">
        <v>279.51</v>
      </c>
      <c r="C21" s="294">
        <v>45.63</v>
      </c>
      <c r="D21" s="169">
        <v>42.49</v>
      </c>
      <c r="E21" s="110">
        <v>3.14</v>
      </c>
      <c r="F21" s="170">
        <v>34.93</v>
      </c>
      <c r="G21" s="8">
        <v>477.75</v>
      </c>
      <c r="H21" s="171">
        <v>258.70999999999998</v>
      </c>
      <c r="I21" s="111">
        <v>219.04</v>
      </c>
      <c r="J21" s="119">
        <v>192.12</v>
      </c>
      <c r="K21" s="17">
        <v>2.73</v>
      </c>
      <c r="L21" s="172">
        <v>59.74</v>
      </c>
      <c r="M21" s="173">
        <v>121.39</v>
      </c>
      <c r="N21" s="173">
        <v>48.72</v>
      </c>
      <c r="O21" s="9">
        <f t="shared" si="0"/>
        <v>1262.5200000000002</v>
      </c>
      <c r="P21" s="19">
        <f>(O21-O22)/O22</f>
        <v>0.15991400694559302</v>
      </c>
      <c r="Q21" s="20">
        <f>O21/$O$84</f>
        <v>4.4891068436727535E-2</v>
      </c>
      <c r="R21" s="12">
        <f>O21-O22</f>
        <v>174.06000000000017</v>
      </c>
      <c r="S21" s="13"/>
      <c r="T21" s="21"/>
    </row>
    <row r="22" spans="1:112" s="16" customFormat="1" ht="16.5" thickBot="1" x14ac:dyDescent="0.3">
      <c r="A22" s="100" t="s">
        <v>16</v>
      </c>
      <c r="B22" s="174">
        <v>182.67</v>
      </c>
      <c r="C22" s="314">
        <v>38</v>
      </c>
      <c r="D22" s="125">
        <v>35.549999999999997</v>
      </c>
      <c r="E22" s="137">
        <v>2.4500000000000002</v>
      </c>
      <c r="F22" s="125">
        <v>20.04</v>
      </c>
      <c r="G22" s="313">
        <v>414.34</v>
      </c>
      <c r="H22" s="124">
        <v>242.55</v>
      </c>
      <c r="I22" s="138">
        <v>171.79</v>
      </c>
      <c r="J22" s="159">
        <v>219.45</v>
      </c>
      <c r="K22" s="125">
        <v>4.57</v>
      </c>
      <c r="L22" s="124">
        <v>52.13</v>
      </c>
      <c r="M22" s="311">
        <v>121.48</v>
      </c>
      <c r="N22" s="125">
        <v>35.78</v>
      </c>
      <c r="O22" s="325">
        <f t="shared" si="0"/>
        <v>1088.46</v>
      </c>
      <c r="P22" s="26"/>
      <c r="Q22" s="27"/>
      <c r="R22" s="2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5"/>
    </row>
    <row r="23" spans="1:112" s="23" customFormat="1" ht="16.5" thickBot="1" x14ac:dyDescent="0.3">
      <c r="A23" s="37" t="s">
        <v>57</v>
      </c>
      <c r="B23" s="32">
        <v>484.23</v>
      </c>
      <c r="C23" s="295">
        <v>118.01</v>
      </c>
      <c r="D23" s="32">
        <v>96.5</v>
      </c>
      <c r="E23" s="32">
        <v>21.51</v>
      </c>
      <c r="F23" s="33">
        <v>70.349999999999994</v>
      </c>
      <c r="G23" s="8">
        <v>1011.72</v>
      </c>
      <c r="H23" s="32">
        <v>562.55999999999995</v>
      </c>
      <c r="I23" s="132">
        <v>449.16</v>
      </c>
      <c r="J23" s="127">
        <v>582.28</v>
      </c>
      <c r="K23" s="32">
        <v>16.95</v>
      </c>
      <c r="L23" s="32">
        <v>106.18</v>
      </c>
      <c r="M23" s="32">
        <v>90.58</v>
      </c>
      <c r="N23" s="32">
        <v>148.82</v>
      </c>
      <c r="O23" s="9">
        <f t="shared" si="0"/>
        <v>2629.12</v>
      </c>
      <c r="P23" s="19">
        <f>(O23-O24)/O24</f>
        <v>6.6471960247439357E-2</v>
      </c>
      <c r="Q23" s="20">
        <f>O23/$O$84</f>
        <v>9.3482880151101816E-2</v>
      </c>
      <c r="R23" s="12">
        <f>O23-O24</f>
        <v>163.86999999999989</v>
      </c>
      <c r="S23" s="34"/>
      <c r="T23" s="21"/>
    </row>
    <row r="24" spans="1:112" s="16" customFormat="1" ht="16.5" thickBot="1" x14ac:dyDescent="0.3">
      <c r="A24" s="100" t="s">
        <v>16</v>
      </c>
      <c r="B24" s="122">
        <v>297.92</v>
      </c>
      <c r="C24" s="31">
        <v>121.96</v>
      </c>
      <c r="D24" s="25">
        <v>94.87</v>
      </c>
      <c r="E24" s="25">
        <v>27.09</v>
      </c>
      <c r="F24" s="25">
        <v>74.8</v>
      </c>
      <c r="G24" s="313">
        <v>847.58</v>
      </c>
      <c r="H24" s="25">
        <v>490.37</v>
      </c>
      <c r="I24" s="61">
        <v>357.21</v>
      </c>
      <c r="J24" s="133">
        <v>516.15</v>
      </c>
      <c r="K24" s="25">
        <v>14.93</v>
      </c>
      <c r="L24" s="25">
        <v>91.46</v>
      </c>
      <c r="M24" s="25">
        <v>87.17</v>
      </c>
      <c r="N24" s="25">
        <v>413.28000000000003</v>
      </c>
      <c r="O24" s="136">
        <f t="shared" si="0"/>
        <v>2465.25</v>
      </c>
      <c r="P24" s="26"/>
      <c r="Q24" s="27"/>
      <c r="R24" s="2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5"/>
    </row>
    <row r="25" spans="1:112" s="1" customFormat="1" ht="16.5" thickBot="1" x14ac:dyDescent="0.3">
      <c r="A25" s="37" t="s">
        <v>58</v>
      </c>
      <c r="B25" s="18">
        <v>171.38</v>
      </c>
      <c r="C25" s="294">
        <v>38.83</v>
      </c>
      <c r="D25" s="18">
        <v>37.72</v>
      </c>
      <c r="E25" s="18">
        <v>1.1100000000000001</v>
      </c>
      <c r="F25" s="18">
        <v>18.8</v>
      </c>
      <c r="G25" s="8">
        <v>552.79</v>
      </c>
      <c r="H25" s="18">
        <v>283.49</v>
      </c>
      <c r="I25" s="131">
        <v>269.3</v>
      </c>
      <c r="J25" s="9">
        <v>340.24</v>
      </c>
      <c r="K25" s="18">
        <v>0.05</v>
      </c>
      <c r="L25" s="18">
        <v>17.8</v>
      </c>
      <c r="M25" s="18">
        <v>15.74</v>
      </c>
      <c r="N25" s="18">
        <v>48.03</v>
      </c>
      <c r="O25" s="9">
        <f t="shared" si="0"/>
        <v>1203.6599999999999</v>
      </c>
      <c r="P25" s="19">
        <f>(O25-O26)/O26</f>
        <v>0.36365799222812595</v>
      </c>
      <c r="Q25" s="20">
        <f>O25/$O$84</f>
        <v>4.2798199976674785E-2</v>
      </c>
      <c r="R25" s="12">
        <f>O25-O26</f>
        <v>320.9899999999999</v>
      </c>
      <c r="S25" s="13"/>
      <c r="T25" s="21"/>
    </row>
    <row r="26" spans="1:112" s="16" customFormat="1" ht="16.5" thickBot="1" x14ac:dyDescent="0.3">
      <c r="A26" s="100" t="s">
        <v>16</v>
      </c>
      <c r="B26" s="122">
        <v>102.23</v>
      </c>
      <c r="C26" s="31">
        <v>35.18</v>
      </c>
      <c r="D26" s="25">
        <v>34.090000000000003</v>
      </c>
      <c r="E26" s="25">
        <v>1.0900000000000001</v>
      </c>
      <c r="F26" s="25">
        <v>15.06</v>
      </c>
      <c r="G26" s="313">
        <v>494.36</v>
      </c>
      <c r="H26" s="25">
        <v>251.15</v>
      </c>
      <c r="I26" s="61">
        <v>243.21</v>
      </c>
      <c r="J26" s="133">
        <v>169.08</v>
      </c>
      <c r="K26" s="25">
        <v>0.06</v>
      </c>
      <c r="L26" s="25">
        <v>14.99</v>
      </c>
      <c r="M26" s="25">
        <v>16.43</v>
      </c>
      <c r="N26" s="25">
        <v>35.28</v>
      </c>
      <c r="O26" s="136">
        <f t="shared" si="0"/>
        <v>882.67</v>
      </c>
      <c r="P26" s="26"/>
      <c r="Q26" s="27"/>
      <c r="R26" s="2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5"/>
    </row>
    <row r="27" spans="1:112" s="36" customFormat="1" ht="16.5" thickBot="1" x14ac:dyDescent="0.3">
      <c r="A27" s="37" t="s">
        <v>55</v>
      </c>
      <c r="B27" s="30">
        <v>3.53</v>
      </c>
      <c r="C27" s="294">
        <v>0</v>
      </c>
      <c r="D27" s="18">
        <v>0</v>
      </c>
      <c r="E27" s="18">
        <v>0</v>
      </c>
      <c r="F27" s="18">
        <v>0.09</v>
      </c>
      <c r="G27" s="8">
        <v>31.04</v>
      </c>
      <c r="H27" s="18">
        <v>16.32</v>
      </c>
      <c r="I27" s="131">
        <v>14.72</v>
      </c>
      <c r="J27" s="127">
        <v>11.91</v>
      </c>
      <c r="K27" s="18">
        <v>0</v>
      </c>
      <c r="L27" s="18">
        <v>0</v>
      </c>
      <c r="M27" s="18">
        <v>3.28</v>
      </c>
      <c r="N27" s="18">
        <v>1.29</v>
      </c>
      <c r="O27" s="9">
        <f t="shared" si="0"/>
        <v>51.139999999999993</v>
      </c>
      <c r="P27" s="19">
        <f>(O27-O28)/O28</f>
        <v>0.75859697386519931</v>
      </c>
      <c r="Q27" s="20">
        <f>O27/$O$84</f>
        <v>1.8183705920335879E-3</v>
      </c>
      <c r="R27" s="12">
        <f>O27-O28</f>
        <v>22.059999999999995</v>
      </c>
      <c r="S27" s="35"/>
      <c r="T27" s="21"/>
    </row>
    <row r="28" spans="1:112" s="16" customFormat="1" ht="16.5" thickBot="1" x14ac:dyDescent="0.3">
      <c r="A28" s="100" t="s">
        <v>16</v>
      </c>
      <c r="B28" s="64">
        <v>1.1499999999999999</v>
      </c>
      <c r="C28" s="31">
        <v>0</v>
      </c>
      <c r="D28" s="25">
        <v>0</v>
      </c>
      <c r="E28" s="25">
        <v>0</v>
      </c>
      <c r="F28" s="25">
        <v>0.02</v>
      </c>
      <c r="G28" s="313">
        <v>22.77</v>
      </c>
      <c r="H28" s="25">
        <v>12.13</v>
      </c>
      <c r="I28" s="61">
        <v>10.64</v>
      </c>
      <c r="J28" s="133">
        <v>3.89</v>
      </c>
      <c r="K28" s="25">
        <v>0</v>
      </c>
      <c r="L28" s="25">
        <v>0</v>
      </c>
      <c r="M28" s="25">
        <v>0.57999999999999996</v>
      </c>
      <c r="N28" s="25">
        <v>0.67</v>
      </c>
      <c r="O28" s="136">
        <f t="shared" si="0"/>
        <v>29.08</v>
      </c>
      <c r="P28" s="26"/>
      <c r="Q28" s="27"/>
      <c r="R28" s="2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5"/>
    </row>
    <row r="29" spans="1:112" s="1" customFormat="1" ht="16.5" thickBot="1" x14ac:dyDescent="0.3">
      <c r="A29" s="37" t="s">
        <v>77</v>
      </c>
      <c r="B29" s="18">
        <v>25.63</v>
      </c>
      <c r="C29" s="294">
        <v>6.99</v>
      </c>
      <c r="D29" s="18">
        <v>6.99</v>
      </c>
      <c r="E29" s="18">
        <v>0</v>
      </c>
      <c r="F29" s="18">
        <v>5.58</v>
      </c>
      <c r="G29" s="8">
        <v>137.36000000000001</v>
      </c>
      <c r="H29" s="18">
        <v>81.8</v>
      </c>
      <c r="I29" s="131">
        <v>55.56</v>
      </c>
      <c r="J29" s="127">
        <v>69.17</v>
      </c>
      <c r="K29" s="18">
        <v>0</v>
      </c>
      <c r="L29" s="18">
        <v>2.92</v>
      </c>
      <c r="M29" s="18">
        <v>4.63</v>
      </c>
      <c r="N29" s="18">
        <v>13.3</v>
      </c>
      <c r="O29" s="9">
        <f t="shared" si="0"/>
        <v>265.58</v>
      </c>
      <c r="P29" s="19">
        <f>(O29-O30)/O30</f>
        <v>0.44274228596262477</v>
      </c>
      <c r="Q29" s="20">
        <f>O29/$O$84</f>
        <v>9.4431533404826032E-3</v>
      </c>
      <c r="R29" s="12">
        <f>O29-O30</f>
        <v>81.499999999999972</v>
      </c>
      <c r="S29" s="13"/>
      <c r="T29" s="21"/>
    </row>
    <row r="30" spans="1:112" s="16" customFormat="1" ht="16.5" thickBot="1" x14ac:dyDescent="0.3">
      <c r="A30" s="100" t="s">
        <v>16</v>
      </c>
      <c r="B30" s="331">
        <v>14.69</v>
      </c>
      <c r="C30" s="332">
        <v>5.84</v>
      </c>
      <c r="D30" s="25">
        <v>5.84</v>
      </c>
      <c r="E30" s="25">
        <v>0</v>
      </c>
      <c r="F30" s="25">
        <v>5.54</v>
      </c>
      <c r="G30" s="313">
        <v>100.34</v>
      </c>
      <c r="H30" s="25">
        <v>60.19</v>
      </c>
      <c r="I30" s="61">
        <v>40.15</v>
      </c>
      <c r="J30" s="133">
        <v>40.96</v>
      </c>
      <c r="K30" s="25">
        <v>0</v>
      </c>
      <c r="L30" s="25">
        <v>5.64</v>
      </c>
      <c r="M30" s="25">
        <v>3.99</v>
      </c>
      <c r="N30" s="25">
        <v>7.08</v>
      </c>
      <c r="O30" s="136">
        <f t="shared" si="0"/>
        <v>184.08</v>
      </c>
      <c r="P30" s="26"/>
      <c r="Q30" s="27"/>
      <c r="R30" s="2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5"/>
    </row>
    <row r="31" spans="1:112" s="1" customFormat="1" ht="16.5" thickBot="1" x14ac:dyDescent="0.3">
      <c r="A31" s="37" t="s">
        <v>25</v>
      </c>
      <c r="B31" s="18">
        <v>10.9</v>
      </c>
      <c r="C31" s="295">
        <v>2.88</v>
      </c>
      <c r="D31" s="18">
        <v>2.88</v>
      </c>
      <c r="E31" s="18">
        <v>0</v>
      </c>
      <c r="F31" s="18">
        <v>0.6</v>
      </c>
      <c r="G31" s="8">
        <v>145.28</v>
      </c>
      <c r="H31" s="18">
        <v>45.63</v>
      </c>
      <c r="I31" s="131">
        <v>99.65</v>
      </c>
      <c r="J31" s="127">
        <v>8.01</v>
      </c>
      <c r="K31" s="18">
        <v>0</v>
      </c>
      <c r="L31" s="18">
        <v>2.35</v>
      </c>
      <c r="M31" s="18">
        <v>0.79</v>
      </c>
      <c r="N31" s="18">
        <v>0.51</v>
      </c>
      <c r="O31" s="9">
        <f t="shared" si="0"/>
        <v>171.31999999999996</v>
      </c>
      <c r="P31" s="19">
        <f>(O31-O32)/O32</f>
        <v>0.61212007151594972</v>
      </c>
      <c r="Q31" s="20">
        <f>O31/$O$84</f>
        <v>6.0915770400311745E-3</v>
      </c>
      <c r="R31" s="12">
        <f>O31-O32</f>
        <v>65.049999999999969</v>
      </c>
      <c r="S31" s="13"/>
      <c r="T31" s="21"/>
    </row>
    <row r="32" spans="1:112" s="16" customFormat="1" ht="16.5" thickBot="1" x14ac:dyDescent="0.3">
      <c r="A32" s="100" t="s">
        <v>16</v>
      </c>
      <c r="B32" s="122">
        <v>9.17</v>
      </c>
      <c r="C32" s="31">
        <v>4.62</v>
      </c>
      <c r="D32" s="25">
        <v>4.62</v>
      </c>
      <c r="E32" s="25">
        <v>0</v>
      </c>
      <c r="F32" s="25">
        <v>1.25</v>
      </c>
      <c r="G32" s="375">
        <v>85.8</v>
      </c>
      <c r="H32" s="25">
        <v>24.87</v>
      </c>
      <c r="I32" s="61">
        <v>60.93</v>
      </c>
      <c r="J32" s="122">
        <v>2.78</v>
      </c>
      <c r="K32" s="25">
        <v>0</v>
      </c>
      <c r="L32" s="25">
        <v>1.69</v>
      </c>
      <c r="M32" s="25">
        <v>0.74</v>
      </c>
      <c r="N32" s="25">
        <v>0.22</v>
      </c>
      <c r="O32" s="136">
        <f t="shared" si="0"/>
        <v>106.27</v>
      </c>
      <c r="P32" s="26"/>
      <c r="Q32" s="27"/>
      <c r="R32" s="2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5"/>
    </row>
    <row r="33" spans="1:112" s="1" customFormat="1" ht="16.5" thickBot="1" x14ac:dyDescent="0.3">
      <c r="A33" s="37" t="s">
        <v>59</v>
      </c>
      <c r="B33" s="365">
        <v>312.5</v>
      </c>
      <c r="C33" s="374">
        <v>46.53</v>
      </c>
      <c r="D33" s="365">
        <v>32.4</v>
      </c>
      <c r="E33" s="365">
        <v>14.13</v>
      </c>
      <c r="F33" s="365">
        <v>57.54</v>
      </c>
      <c r="G33" s="370">
        <v>919.71</v>
      </c>
      <c r="H33" s="365">
        <v>340.03</v>
      </c>
      <c r="I33" s="365">
        <v>579.67999999999995</v>
      </c>
      <c r="J33" s="365">
        <v>754.01</v>
      </c>
      <c r="K33" s="365">
        <v>24.55</v>
      </c>
      <c r="L33" s="365">
        <v>17.86</v>
      </c>
      <c r="M33" s="365">
        <v>19.29</v>
      </c>
      <c r="N33" s="365">
        <v>58.64</v>
      </c>
      <c r="O33" s="9">
        <f t="shared" si="0"/>
        <v>2210.63</v>
      </c>
      <c r="P33" s="19">
        <f>(O33-O34)/O34</f>
        <v>-9.1218160590663122E-2</v>
      </c>
      <c r="Q33" s="20">
        <f>O33/$O$84</f>
        <v>7.8602748961032684E-2</v>
      </c>
      <c r="R33" s="12">
        <f>O33-O34</f>
        <v>-221.88999999999987</v>
      </c>
      <c r="S33" s="13"/>
      <c r="T33" s="21"/>
    </row>
    <row r="34" spans="1:112" s="16" customFormat="1" ht="15.75" thickBot="1" x14ac:dyDescent="0.3">
      <c r="A34" s="100" t="s">
        <v>16</v>
      </c>
      <c r="B34" s="366">
        <v>189.73</v>
      </c>
      <c r="C34" s="372">
        <v>41.03</v>
      </c>
      <c r="D34" s="372">
        <v>34.36</v>
      </c>
      <c r="E34" s="372">
        <v>6.67</v>
      </c>
      <c r="F34" s="373">
        <v>37.82</v>
      </c>
      <c r="G34" s="376">
        <v>1418.2</v>
      </c>
      <c r="H34" s="372">
        <v>551.24</v>
      </c>
      <c r="I34" s="373">
        <v>866.96</v>
      </c>
      <c r="J34" s="372">
        <v>604.99</v>
      </c>
      <c r="K34" s="368">
        <v>5.71</v>
      </c>
      <c r="L34" s="377">
        <v>16.66</v>
      </c>
      <c r="M34" s="377">
        <v>28.67</v>
      </c>
      <c r="N34" s="377">
        <v>89.710000000000008</v>
      </c>
      <c r="O34" s="371">
        <f t="shared" si="0"/>
        <v>2432.52</v>
      </c>
      <c r="P34" s="26"/>
      <c r="Q34" s="27"/>
      <c r="R34" s="2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5"/>
    </row>
    <row r="35" spans="1:112" s="1" customFormat="1" ht="16.5" thickBot="1" x14ac:dyDescent="0.3">
      <c r="A35" s="37" t="s">
        <v>28</v>
      </c>
      <c r="B35" s="9">
        <v>781.16</v>
      </c>
      <c r="C35" s="299">
        <v>160.21</v>
      </c>
      <c r="D35" s="9">
        <v>91.87</v>
      </c>
      <c r="E35" s="9">
        <v>68.34</v>
      </c>
      <c r="F35" s="9">
        <v>88.66</v>
      </c>
      <c r="G35" s="8">
        <v>1393.95</v>
      </c>
      <c r="H35" s="32">
        <v>479.49</v>
      </c>
      <c r="I35" s="9">
        <v>914.46</v>
      </c>
      <c r="J35" s="127">
        <v>1775.36</v>
      </c>
      <c r="K35" s="9">
        <v>40.17</v>
      </c>
      <c r="L35" s="9">
        <v>123.9</v>
      </c>
      <c r="M35" s="9">
        <v>88.16</v>
      </c>
      <c r="N35" s="9">
        <v>274.47000000000003</v>
      </c>
      <c r="O35" s="9">
        <f t="shared" si="0"/>
        <v>4726.04</v>
      </c>
      <c r="P35" s="19">
        <f>(O35-O36)/O36</f>
        <v>0.15401276093873248</v>
      </c>
      <c r="Q35" s="20">
        <f>O35/$O$84</f>
        <v>0.1680424746338369</v>
      </c>
      <c r="R35" s="12">
        <f>O35-O36</f>
        <v>630.73000000000047</v>
      </c>
      <c r="S35" s="13"/>
      <c r="T35" s="21"/>
    </row>
    <row r="36" spans="1:112" s="16" customFormat="1" ht="16.5" thickBot="1" x14ac:dyDescent="0.3">
      <c r="A36" s="100" t="s">
        <v>16</v>
      </c>
      <c r="B36" s="122">
        <v>491.69</v>
      </c>
      <c r="C36" s="31">
        <v>137.62</v>
      </c>
      <c r="D36" s="25">
        <v>87.2</v>
      </c>
      <c r="E36" s="25">
        <v>50.42</v>
      </c>
      <c r="F36" s="25">
        <v>82.46</v>
      </c>
      <c r="G36" s="313">
        <v>1485.85</v>
      </c>
      <c r="H36" s="25">
        <v>563.64</v>
      </c>
      <c r="I36" s="61">
        <v>922.21</v>
      </c>
      <c r="J36" s="133">
        <v>1443.33</v>
      </c>
      <c r="K36" s="25">
        <v>27.84</v>
      </c>
      <c r="L36" s="25">
        <v>119.91</v>
      </c>
      <c r="M36" s="25">
        <v>66.45</v>
      </c>
      <c r="N36" s="25">
        <v>240.16000000000003</v>
      </c>
      <c r="O36" s="136">
        <f t="shared" si="0"/>
        <v>4095.3099999999995</v>
      </c>
      <c r="P36" s="26"/>
      <c r="Q36" s="27"/>
      <c r="R36" s="2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5"/>
    </row>
    <row r="37" spans="1:112" s="1" customFormat="1" ht="16.5" thickBot="1" x14ac:dyDescent="0.3">
      <c r="A37" s="37" t="s">
        <v>30</v>
      </c>
      <c r="B37" s="18">
        <v>353.89</v>
      </c>
      <c r="C37" s="297">
        <v>69.77</v>
      </c>
      <c r="D37" s="18">
        <v>42.1</v>
      </c>
      <c r="E37" s="18">
        <v>27.67</v>
      </c>
      <c r="F37" s="18">
        <v>49.8</v>
      </c>
      <c r="G37" s="8">
        <v>667.17</v>
      </c>
      <c r="H37" s="18">
        <v>210.49</v>
      </c>
      <c r="I37" s="131">
        <v>456.68</v>
      </c>
      <c r="J37" s="9">
        <v>700.39</v>
      </c>
      <c r="K37" s="18">
        <v>13.36</v>
      </c>
      <c r="L37" s="18">
        <v>23.19</v>
      </c>
      <c r="M37" s="18">
        <v>25.15</v>
      </c>
      <c r="N37" s="18">
        <v>397.12</v>
      </c>
      <c r="O37" s="9">
        <f t="shared" si="0"/>
        <v>2299.84</v>
      </c>
      <c r="P37" s="19">
        <f>(O37-O38)/O38</f>
        <v>8.1183743506569844E-2</v>
      </c>
      <c r="Q37" s="20">
        <f>O37/$O$84</f>
        <v>8.1774763832274694E-2</v>
      </c>
      <c r="R37" s="12">
        <f>O37-O38</f>
        <v>172.69000000000005</v>
      </c>
      <c r="S37" s="13"/>
      <c r="T37" s="21"/>
    </row>
    <row r="38" spans="1:112" s="16" customFormat="1" ht="16.5" thickBot="1" x14ac:dyDescent="0.3">
      <c r="A38" s="100" t="s">
        <v>16</v>
      </c>
      <c r="B38" s="122">
        <v>248.44</v>
      </c>
      <c r="C38" s="31">
        <v>69.41</v>
      </c>
      <c r="D38" s="25">
        <v>45.42</v>
      </c>
      <c r="E38" s="25">
        <v>23.99</v>
      </c>
      <c r="F38" s="25">
        <v>46.83</v>
      </c>
      <c r="G38" s="313">
        <v>718.23</v>
      </c>
      <c r="H38" s="25">
        <v>253.17</v>
      </c>
      <c r="I38" s="61">
        <v>465.06</v>
      </c>
      <c r="J38" s="76">
        <v>677.64</v>
      </c>
      <c r="K38" s="25">
        <v>22.74</v>
      </c>
      <c r="L38" s="25">
        <v>20.74</v>
      </c>
      <c r="M38" s="25">
        <v>23.71</v>
      </c>
      <c r="N38" s="25">
        <v>299.40999999999997</v>
      </c>
      <c r="O38" s="136">
        <f t="shared" si="0"/>
        <v>2127.15</v>
      </c>
      <c r="P38" s="26"/>
      <c r="Q38" s="27"/>
      <c r="R38" s="2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5"/>
    </row>
    <row r="39" spans="1:112" s="1" customFormat="1" ht="16.5" thickBot="1" x14ac:dyDescent="0.3">
      <c r="A39" s="37" t="s">
        <v>60</v>
      </c>
      <c r="B39" s="18">
        <v>0.71</v>
      </c>
      <c r="C39" s="297">
        <v>-0.01</v>
      </c>
      <c r="D39" s="18">
        <v>-0.01</v>
      </c>
      <c r="E39" s="18">
        <v>0</v>
      </c>
      <c r="F39" s="18">
        <v>0.09</v>
      </c>
      <c r="G39" s="8">
        <v>5.49</v>
      </c>
      <c r="H39" s="18">
        <v>0.02</v>
      </c>
      <c r="I39" s="131">
        <v>5.47</v>
      </c>
      <c r="J39" s="127">
        <v>0.04</v>
      </c>
      <c r="K39" s="18">
        <v>0</v>
      </c>
      <c r="L39" s="18">
        <v>9.35</v>
      </c>
      <c r="M39" s="18">
        <v>0.05</v>
      </c>
      <c r="N39" s="18">
        <v>1.2</v>
      </c>
      <c r="O39" s="9">
        <f t="shared" si="0"/>
        <v>16.920000000000002</v>
      </c>
      <c r="P39" s="209">
        <f>(O39-O40)/O40</f>
        <v>0.1317725752508363</v>
      </c>
      <c r="Q39" s="20">
        <f>O39/$O$84</f>
        <v>6.0161967964818762E-4</v>
      </c>
      <c r="R39" s="12">
        <f>O39-O40</f>
        <v>1.9700000000000024</v>
      </c>
      <c r="S39" s="13"/>
      <c r="T39" s="21"/>
    </row>
    <row r="40" spans="1:112" s="16" customFormat="1" ht="16.5" thickBot="1" x14ac:dyDescent="0.3">
      <c r="A40" s="100" t="s">
        <v>16</v>
      </c>
      <c r="B40" s="64">
        <v>0.24</v>
      </c>
      <c r="C40" s="31">
        <v>0</v>
      </c>
      <c r="D40" s="25">
        <v>0</v>
      </c>
      <c r="E40" s="25">
        <v>0</v>
      </c>
      <c r="F40" s="25">
        <v>0.02</v>
      </c>
      <c r="G40" s="313">
        <v>7.66</v>
      </c>
      <c r="H40" s="25">
        <v>0.03</v>
      </c>
      <c r="I40" s="61">
        <v>7.63</v>
      </c>
      <c r="J40" s="65">
        <v>0.01</v>
      </c>
      <c r="K40" s="25">
        <v>0</v>
      </c>
      <c r="L40" s="25">
        <v>6.4</v>
      </c>
      <c r="M40" s="25">
        <v>0.01</v>
      </c>
      <c r="N40" s="25">
        <v>0.6100000000000001</v>
      </c>
      <c r="O40" s="136">
        <f t="shared" si="0"/>
        <v>14.95</v>
      </c>
      <c r="P40" s="26"/>
      <c r="Q40" s="27"/>
      <c r="R40" s="2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5"/>
    </row>
    <row r="41" spans="1:112" s="1" customFormat="1" ht="16.5" thickBot="1" x14ac:dyDescent="0.3">
      <c r="A41" s="37" t="s">
        <v>18</v>
      </c>
      <c r="B41" s="121">
        <v>228.04</v>
      </c>
      <c r="C41" s="297">
        <v>47.84</v>
      </c>
      <c r="D41" s="18">
        <v>43.97</v>
      </c>
      <c r="E41" s="18">
        <v>3.87</v>
      </c>
      <c r="F41" s="18">
        <v>26.23</v>
      </c>
      <c r="G41" s="8">
        <v>581.14</v>
      </c>
      <c r="H41" s="18">
        <v>250.9</v>
      </c>
      <c r="I41" s="131">
        <v>330.24</v>
      </c>
      <c r="J41" s="126">
        <v>331.54</v>
      </c>
      <c r="K41" s="18">
        <v>6.07</v>
      </c>
      <c r="L41" s="18">
        <v>10.83</v>
      </c>
      <c r="M41" s="18">
        <v>14.37</v>
      </c>
      <c r="N41" s="18">
        <v>124.10000000000001</v>
      </c>
      <c r="O41" s="9">
        <f t="shared" si="0"/>
        <v>1370.1599999999996</v>
      </c>
      <c r="P41" s="38">
        <f>(O41-O42)/O42</f>
        <v>0.26914847303142836</v>
      </c>
      <c r="Q41" s="39">
        <f>O41/$O$84</f>
        <v>4.8718393632787259E-2</v>
      </c>
      <c r="R41" s="40">
        <f>O41-O42</f>
        <v>290.56999999999971</v>
      </c>
      <c r="S41" s="13"/>
    </row>
    <row r="42" spans="1:112" s="16" customFormat="1" ht="16.5" thickBot="1" x14ac:dyDescent="0.3">
      <c r="A42" s="100" t="s">
        <v>16</v>
      </c>
      <c r="B42" s="122">
        <v>127.57</v>
      </c>
      <c r="C42" s="31">
        <v>30.77</v>
      </c>
      <c r="D42" s="25">
        <v>28.96</v>
      </c>
      <c r="E42" s="25">
        <v>1.81</v>
      </c>
      <c r="F42" s="25">
        <v>16.11</v>
      </c>
      <c r="G42" s="313">
        <v>466.51</v>
      </c>
      <c r="H42" s="25">
        <v>217.23</v>
      </c>
      <c r="I42" s="60">
        <v>249.28</v>
      </c>
      <c r="J42" s="60">
        <v>316.37</v>
      </c>
      <c r="K42" s="24">
        <v>2.75</v>
      </c>
      <c r="L42" s="25">
        <v>6.53</v>
      </c>
      <c r="M42" s="25">
        <v>13.62</v>
      </c>
      <c r="N42" s="25">
        <v>99.36</v>
      </c>
      <c r="O42" s="136">
        <f t="shared" si="0"/>
        <v>1079.5899999999999</v>
      </c>
      <c r="P42" s="26"/>
      <c r="Q42" s="27"/>
      <c r="R42" s="2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5"/>
    </row>
    <row r="43" spans="1:112" s="226" customFormat="1" ht="16.5" thickBot="1" x14ac:dyDescent="0.3">
      <c r="A43" s="201" t="s">
        <v>74</v>
      </c>
      <c r="B43" s="223">
        <v>89.44</v>
      </c>
      <c r="C43" s="298">
        <v>11.1</v>
      </c>
      <c r="D43" s="287">
        <v>11.1</v>
      </c>
      <c r="E43" s="287">
        <v>0</v>
      </c>
      <c r="F43" s="287">
        <v>13.76</v>
      </c>
      <c r="G43" s="8">
        <v>300.36</v>
      </c>
      <c r="H43" s="287">
        <v>181.26</v>
      </c>
      <c r="I43" s="288">
        <v>119.1</v>
      </c>
      <c r="J43" s="223">
        <v>68.31</v>
      </c>
      <c r="K43" s="287">
        <v>0</v>
      </c>
      <c r="L43" s="287">
        <v>2.76</v>
      </c>
      <c r="M43" s="287">
        <v>10.15</v>
      </c>
      <c r="N43" s="287">
        <v>4.87</v>
      </c>
      <c r="O43" s="9">
        <f t="shared" si="0"/>
        <v>500.75</v>
      </c>
      <c r="P43" s="289">
        <f>(O43-O44)/O44</f>
        <v>-3.2628854029827868E-2</v>
      </c>
      <c r="Q43" s="290">
        <f>O43/$O$84</f>
        <v>1.7805026866656616E-2</v>
      </c>
      <c r="R43" s="291">
        <f>O43-O44</f>
        <v>-16.8900000000001</v>
      </c>
    </row>
    <row r="44" spans="1:112" s="14" customFormat="1" ht="16.5" thickBot="1" x14ac:dyDescent="0.3">
      <c r="A44" s="100" t="s">
        <v>16</v>
      </c>
      <c r="B44" s="202">
        <v>52.19</v>
      </c>
      <c r="C44" s="31">
        <v>9.6300000000000008</v>
      </c>
      <c r="D44" s="203">
        <v>9.52</v>
      </c>
      <c r="E44" s="61">
        <v>0.11</v>
      </c>
      <c r="F44" s="61">
        <v>11.8</v>
      </c>
      <c r="G44" s="325">
        <v>362.36</v>
      </c>
      <c r="H44" s="203">
        <v>222.28</v>
      </c>
      <c r="I44" s="61">
        <v>140.08000000000001</v>
      </c>
      <c r="J44" s="61">
        <v>64.88</v>
      </c>
      <c r="K44" s="61">
        <v>0</v>
      </c>
      <c r="L44" s="61">
        <v>2.91</v>
      </c>
      <c r="M44" s="61">
        <v>10.64</v>
      </c>
      <c r="N44" s="25">
        <v>3.23</v>
      </c>
      <c r="O44" s="136">
        <f t="shared" si="0"/>
        <v>517.6400000000001</v>
      </c>
      <c r="P44" s="204"/>
      <c r="Q44" s="205"/>
      <c r="R44" s="28"/>
    </row>
    <row r="45" spans="1:112" s="226" customFormat="1" ht="16.5" thickBot="1" x14ac:dyDescent="0.3">
      <c r="A45" s="201" t="s">
        <v>24</v>
      </c>
      <c r="B45" s="286">
        <v>218.29</v>
      </c>
      <c r="C45" s="294">
        <v>6.72</v>
      </c>
      <c r="D45" s="287">
        <v>6.72</v>
      </c>
      <c r="E45" s="287">
        <v>0</v>
      </c>
      <c r="F45" s="287">
        <v>5.1100000000000003</v>
      </c>
      <c r="G45" s="8">
        <v>141.99</v>
      </c>
      <c r="H45" s="287">
        <v>93.32</v>
      </c>
      <c r="I45" s="288">
        <v>48.67</v>
      </c>
      <c r="J45" s="233">
        <v>128.78</v>
      </c>
      <c r="K45" s="287">
        <v>0</v>
      </c>
      <c r="L45" s="287">
        <v>3.22</v>
      </c>
      <c r="M45" s="287">
        <v>67.28</v>
      </c>
      <c r="N45" s="287">
        <v>374.85999999999996</v>
      </c>
      <c r="O45" s="9">
        <f t="shared" si="0"/>
        <v>946.25</v>
      </c>
      <c r="P45" s="292">
        <f>(O45-O46)/O46</f>
        <v>0.22460204477805093</v>
      </c>
      <c r="Q45" s="290">
        <f>O45/$O$84</f>
        <v>3.3645545027606236E-2</v>
      </c>
      <c r="R45" s="291">
        <f>O45-O46</f>
        <v>173.54999999999995</v>
      </c>
    </row>
    <row r="46" spans="1:112" s="14" customFormat="1" ht="16.5" thickBot="1" x14ac:dyDescent="0.3">
      <c r="A46" s="100" t="s">
        <v>16</v>
      </c>
      <c r="B46" s="202">
        <v>142.94999999999999</v>
      </c>
      <c r="C46" s="326">
        <v>5.89</v>
      </c>
      <c r="D46" s="61">
        <v>5.89</v>
      </c>
      <c r="E46" s="60">
        <v>0</v>
      </c>
      <c r="F46" s="203">
        <v>4.66</v>
      </c>
      <c r="G46" s="327">
        <v>158.9</v>
      </c>
      <c r="H46" s="61">
        <v>107.78</v>
      </c>
      <c r="I46" s="60">
        <v>51.12</v>
      </c>
      <c r="J46" s="328">
        <v>87.98</v>
      </c>
      <c r="K46" s="61">
        <v>0</v>
      </c>
      <c r="L46" s="60">
        <v>1.92</v>
      </c>
      <c r="M46" s="203">
        <v>45.3</v>
      </c>
      <c r="N46" s="25">
        <v>325.09999999999997</v>
      </c>
      <c r="O46" s="136">
        <f t="shared" si="0"/>
        <v>772.7</v>
      </c>
      <c r="P46" s="231"/>
      <c r="Q46" s="230"/>
      <c r="R46" s="207"/>
    </row>
    <row r="47" spans="1:112" s="226" customFormat="1" ht="16.5" thickBot="1" x14ac:dyDescent="0.3">
      <c r="A47" s="201" t="s">
        <v>62</v>
      </c>
      <c r="B47" s="286">
        <v>6.74</v>
      </c>
      <c r="C47" s="294">
        <v>0.38</v>
      </c>
      <c r="D47" s="287">
        <v>0.38</v>
      </c>
      <c r="E47" s="287">
        <v>0</v>
      </c>
      <c r="F47" s="287">
        <v>2.65</v>
      </c>
      <c r="G47" s="8">
        <v>333.6</v>
      </c>
      <c r="H47" s="287">
        <v>85.7</v>
      </c>
      <c r="I47" s="288">
        <v>247.9</v>
      </c>
      <c r="J47" s="223">
        <v>0.11</v>
      </c>
      <c r="K47" s="287">
        <v>0</v>
      </c>
      <c r="L47" s="287">
        <v>0.79</v>
      </c>
      <c r="M47" s="287">
        <v>1.93</v>
      </c>
      <c r="N47" s="287">
        <v>1.52</v>
      </c>
      <c r="O47" s="9">
        <f t="shared" si="0"/>
        <v>347.72</v>
      </c>
      <c r="P47" s="293">
        <f>(O47-O48)/O48</f>
        <v>6.9381227703284545E-2</v>
      </c>
      <c r="Q47" s="290">
        <f>O47/$O$84</f>
        <v>1.2363782210831431E-2</v>
      </c>
      <c r="R47" s="291">
        <f>O47-O48</f>
        <v>22.560000000000002</v>
      </c>
    </row>
    <row r="48" spans="1:112" s="14" customFormat="1" ht="16.5" thickBot="1" x14ac:dyDescent="0.3">
      <c r="A48" s="100" t="s">
        <v>16</v>
      </c>
      <c r="B48" s="202">
        <v>5.04</v>
      </c>
      <c r="C48" s="31">
        <v>0.4</v>
      </c>
      <c r="D48" s="203">
        <v>0.4</v>
      </c>
      <c r="E48" s="61">
        <v>0</v>
      </c>
      <c r="F48" s="60">
        <v>2.4500000000000002</v>
      </c>
      <c r="G48" s="325">
        <v>312.67</v>
      </c>
      <c r="H48" s="60">
        <v>82.7</v>
      </c>
      <c r="I48" s="203">
        <v>229.97</v>
      </c>
      <c r="J48" s="61">
        <v>0.05</v>
      </c>
      <c r="K48" s="61">
        <v>0</v>
      </c>
      <c r="L48" s="60">
        <v>0.8</v>
      </c>
      <c r="M48" s="203">
        <v>2.25</v>
      </c>
      <c r="N48" s="25">
        <v>1.5</v>
      </c>
      <c r="O48" s="136">
        <f t="shared" si="0"/>
        <v>325.16000000000003</v>
      </c>
      <c r="P48" s="231"/>
      <c r="Q48" s="230"/>
      <c r="R48" s="207"/>
    </row>
    <row r="49" spans="1:197" s="226" customFormat="1" ht="16.5" thickBot="1" x14ac:dyDescent="0.3">
      <c r="A49" s="201" t="s">
        <v>17</v>
      </c>
      <c r="B49" s="286">
        <v>295.52999999999997</v>
      </c>
      <c r="C49" s="294">
        <v>76.63</v>
      </c>
      <c r="D49" s="287">
        <v>76.63</v>
      </c>
      <c r="E49" s="287">
        <v>0</v>
      </c>
      <c r="F49" s="287">
        <v>10.23</v>
      </c>
      <c r="G49" s="8">
        <v>621.28</v>
      </c>
      <c r="H49" s="287">
        <v>285.33999999999997</v>
      </c>
      <c r="I49" s="288">
        <v>335.94</v>
      </c>
      <c r="J49" s="233">
        <v>171.34</v>
      </c>
      <c r="K49" s="287">
        <v>0</v>
      </c>
      <c r="L49" s="287">
        <v>74.88</v>
      </c>
      <c r="M49" s="287">
        <v>25.38</v>
      </c>
      <c r="N49" s="287">
        <v>25.27</v>
      </c>
      <c r="O49" s="9">
        <f t="shared" si="0"/>
        <v>1300.54</v>
      </c>
      <c r="P49" s="292">
        <f>(O49-O50)/O50</f>
        <v>0.17423886742027547</v>
      </c>
      <c r="Q49" s="290">
        <f>O49/$O$84</f>
        <v>4.6242934880003181E-2</v>
      </c>
      <c r="R49" s="291">
        <f>O49-O50</f>
        <v>192.98000000000025</v>
      </c>
    </row>
    <row r="50" spans="1:197" s="14" customFormat="1" ht="16.5" thickBot="1" x14ac:dyDescent="0.3">
      <c r="A50" s="100" t="s">
        <v>16</v>
      </c>
      <c r="B50" s="202">
        <v>243.07</v>
      </c>
      <c r="C50" s="31">
        <v>79.13</v>
      </c>
      <c r="D50" s="203">
        <v>79.13</v>
      </c>
      <c r="E50" s="60">
        <v>0</v>
      </c>
      <c r="F50" s="203">
        <v>24.93</v>
      </c>
      <c r="G50" s="325">
        <v>499.68</v>
      </c>
      <c r="H50" s="330">
        <v>275.12</v>
      </c>
      <c r="I50" s="330">
        <v>224.56</v>
      </c>
      <c r="J50" s="330">
        <v>123.41</v>
      </c>
      <c r="K50" s="203">
        <v>0.33</v>
      </c>
      <c r="L50" s="60">
        <v>81.599999999999994</v>
      </c>
      <c r="M50" s="60">
        <v>32.08</v>
      </c>
      <c r="N50" s="25">
        <v>23.33</v>
      </c>
      <c r="O50" s="136">
        <f t="shared" si="0"/>
        <v>1107.5599999999997</v>
      </c>
      <c r="P50" s="231"/>
      <c r="Q50" s="230"/>
      <c r="R50" s="207"/>
    </row>
    <row r="51" spans="1:197" s="226" customFormat="1" ht="16.5" thickBot="1" x14ac:dyDescent="0.3">
      <c r="A51" s="201" t="s">
        <v>29</v>
      </c>
      <c r="B51" s="423">
        <v>373.57</v>
      </c>
      <c r="C51" s="423">
        <v>84.59</v>
      </c>
      <c r="D51" s="423">
        <v>48.5</v>
      </c>
      <c r="E51" s="423">
        <v>36.090000000000003</v>
      </c>
      <c r="F51" s="423">
        <v>62.01</v>
      </c>
      <c r="G51" s="423">
        <v>1094.47</v>
      </c>
      <c r="H51" s="423">
        <v>287.11</v>
      </c>
      <c r="I51" s="423">
        <v>807.36</v>
      </c>
      <c r="J51" s="423">
        <v>777.76</v>
      </c>
      <c r="K51" s="423">
        <v>1.98</v>
      </c>
      <c r="L51" s="423">
        <v>31.19</v>
      </c>
      <c r="M51" s="423">
        <v>94.73</v>
      </c>
      <c r="N51" s="422">
        <v>95.539999999999992</v>
      </c>
      <c r="O51" s="9">
        <f t="shared" si="0"/>
        <v>2615.8399999999997</v>
      </c>
      <c r="P51" s="292">
        <f>(O51-O52)/O52</f>
        <v>5.8093535364975378E-2</v>
      </c>
      <c r="Q51" s="290">
        <f>O51/$O$84</f>
        <v>9.3010686927359032E-2</v>
      </c>
      <c r="R51" s="291">
        <f>O51-O52</f>
        <v>143.61999999999944</v>
      </c>
    </row>
    <row r="52" spans="1:197" s="14" customFormat="1" ht="16.5" thickBot="1" x14ac:dyDescent="0.3">
      <c r="A52" s="143" t="s">
        <v>16</v>
      </c>
      <c r="B52" s="383">
        <v>275.83999999999997</v>
      </c>
      <c r="C52" s="383">
        <v>83.14</v>
      </c>
      <c r="D52" s="381">
        <v>48.61</v>
      </c>
      <c r="E52" s="381">
        <v>34.53</v>
      </c>
      <c r="F52" s="381">
        <v>62.43</v>
      </c>
      <c r="G52" s="382">
        <v>1091.46</v>
      </c>
      <c r="H52" s="383">
        <v>312.32</v>
      </c>
      <c r="I52" s="383">
        <v>779.14</v>
      </c>
      <c r="J52" s="381">
        <v>775.06</v>
      </c>
      <c r="K52" s="125">
        <v>1.8</v>
      </c>
      <c r="L52" s="381">
        <v>38.28</v>
      </c>
      <c r="M52" s="381">
        <v>42.06</v>
      </c>
      <c r="N52" s="384">
        <v>102.15</v>
      </c>
      <c r="O52" s="349">
        <f t="shared" si="0"/>
        <v>2472.2200000000003</v>
      </c>
      <c r="P52" s="231"/>
      <c r="Q52" s="230"/>
      <c r="R52" s="207"/>
    </row>
    <row r="53" spans="1:197" s="226" customFormat="1" ht="16.5" thickBot="1" x14ac:dyDescent="0.3">
      <c r="A53" s="201" t="s">
        <v>22</v>
      </c>
      <c r="B53" s="286">
        <v>74.27</v>
      </c>
      <c r="C53" s="388">
        <v>3.71</v>
      </c>
      <c r="D53" s="287">
        <v>3.69</v>
      </c>
      <c r="E53" s="287">
        <v>0.02</v>
      </c>
      <c r="F53" s="287">
        <v>1.52</v>
      </c>
      <c r="G53" s="32">
        <v>95.67</v>
      </c>
      <c r="H53" s="287">
        <v>49.66</v>
      </c>
      <c r="I53" s="288">
        <v>46.01</v>
      </c>
      <c r="J53" s="228">
        <v>36.15</v>
      </c>
      <c r="K53" s="287">
        <v>0</v>
      </c>
      <c r="L53" s="287">
        <v>1.0900000000000001</v>
      </c>
      <c r="M53" s="287">
        <v>21.98</v>
      </c>
      <c r="N53" s="287">
        <v>11.17</v>
      </c>
      <c r="O53" s="9">
        <f t="shared" si="0"/>
        <v>245.55999999999997</v>
      </c>
      <c r="P53" s="292">
        <f>(O53-O54)/O54</f>
        <v>0.31343602909713286</v>
      </c>
      <c r="Q53" s="290">
        <f>O53/$O$84</f>
        <v>8.7313078330028913E-3</v>
      </c>
      <c r="R53" s="291">
        <f>O53-O54</f>
        <v>58.599999999999966</v>
      </c>
    </row>
    <row r="54" spans="1:197" s="14" customFormat="1" ht="16.5" thickBot="1" x14ac:dyDescent="0.3">
      <c r="A54" s="100" t="s">
        <v>16</v>
      </c>
      <c r="B54" s="122">
        <v>55.59</v>
      </c>
      <c r="C54" s="31">
        <v>4.83</v>
      </c>
      <c r="D54" s="203">
        <v>4.82</v>
      </c>
      <c r="E54" s="61">
        <v>0.01</v>
      </c>
      <c r="F54" s="60">
        <v>1.85</v>
      </c>
      <c r="G54" s="329">
        <v>71.650000000000006</v>
      </c>
      <c r="H54" s="61">
        <v>34.83</v>
      </c>
      <c r="I54" s="61">
        <v>36.82</v>
      </c>
      <c r="J54" s="61">
        <v>24.41</v>
      </c>
      <c r="K54" s="60">
        <v>0</v>
      </c>
      <c r="L54" s="60">
        <v>0.86</v>
      </c>
      <c r="M54" s="203">
        <v>15.79</v>
      </c>
      <c r="N54" s="25">
        <v>11.98</v>
      </c>
      <c r="O54" s="136">
        <f t="shared" si="0"/>
        <v>186.96</v>
      </c>
      <c r="P54" s="208"/>
      <c r="Q54" s="206"/>
      <c r="R54" s="207"/>
    </row>
    <row r="55" spans="1:197" ht="16.5" thickBot="1" x14ac:dyDescent="0.3">
      <c r="A55" s="41" t="s">
        <v>65</v>
      </c>
      <c r="B55" s="42">
        <f>SUM(B5,B7,B9,B11,B13,B17,B19,B21,B23,B25,B27,B29,B31,B33,B35,B37,B39,B41,B43,B45,B47,B49,B51,B53,B15)</f>
        <v>4311.95</v>
      </c>
      <c r="C55" s="42">
        <f t="shared" ref="C55:O55" si="1">SUM(C5,C7,C9,C11,C13,C17,C19,C21,C23,C25,C27,C29,C31,C33,C35,C37,C39,C41,C43,C45,C47,C49,C51,C53,C15)</f>
        <v>810.4100000000002</v>
      </c>
      <c r="D55" s="42">
        <f t="shared" si="1"/>
        <v>633.18000000000018</v>
      </c>
      <c r="E55" s="42">
        <f t="shared" si="1"/>
        <v>177.23000000000002</v>
      </c>
      <c r="F55" s="42">
        <f t="shared" si="1"/>
        <v>494.74</v>
      </c>
      <c r="G55" s="42">
        <f t="shared" si="1"/>
        <v>10511.1</v>
      </c>
      <c r="H55" s="42">
        <f t="shared" si="1"/>
        <v>4325.78</v>
      </c>
      <c r="I55" s="42">
        <f t="shared" si="1"/>
        <v>6185.32</v>
      </c>
      <c r="J55" s="42">
        <f t="shared" si="1"/>
        <v>6705.2</v>
      </c>
      <c r="K55" s="42">
        <f t="shared" si="1"/>
        <v>108.23</v>
      </c>
      <c r="L55" s="42">
        <f t="shared" si="1"/>
        <v>574.0200000000001</v>
      </c>
      <c r="M55" s="42">
        <f t="shared" si="1"/>
        <v>714.86</v>
      </c>
      <c r="N55" s="42">
        <f t="shared" si="1"/>
        <v>1817.7299999999998</v>
      </c>
      <c r="O55" s="42">
        <f t="shared" si="1"/>
        <v>26048.240000000002</v>
      </c>
      <c r="P55" s="43">
        <f>(O55-O56)/O56</f>
        <v>0.13596079994487689</v>
      </c>
      <c r="Q55" s="44">
        <f>O55/$O$84</f>
        <v>0.92618994114651931</v>
      </c>
      <c r="R55" s="45">
        <f>O55-O56</f>
        <v>3117.6599999999962</v>
      </c>
      <c r="S55" s="13"/>
      <c r="T55" s="21"/>
    </row>
    <row r="56" spans="1:197" s="52" customFormat="1" ht="16.5" thickBot="1" x14ac:dyDescent="0.3">
      <c r="A56" s="46" t="s">
        <v>26</v>
      </c>
      <c r="B56" s="315">
        <f>SUM(B6,B8,B10,B12,B14,B18,B20,B22,B24,B26,B28,B30,B32,B34,B36,B38,B40,B42,B44,B46,B48,B50,B52,B54,B16)</f>
        <v>2790.8900000000003</v>
      </c>
      <c r="C56" s="315">
        <f t="shared" ref="C56:O56" si="2">SUM(C6,C8,C10,C12,C14,C18,C20,C22,C24,C26,C28,C30,C32,C34,C36,C38,C40,C42,C44,C46,C48,C50,C52,C54,C16)</f>
        <v>740.14999999999986</v>
      </c>
      <c r="D56" s="315">
        <f t="shared" si="2"/>
        <v>591.43000000000006</v>
      </c>
      <c r="E56" s="315">
        <f t="shared" si="2"/>
        <v>148.72</v>
      </c>
      <c r="F56" s="315">
        <f t="shared" si="2"/>
        <v>445.91</v>
      </c>
      <c r="G56" s="315">
        <f t="shared" si="2"/>
        <v>10042.859999999999</v>
      </c>
      <c r="H56" s="315">
        <f t="shared" si="2"/>
        <v>4367.8600000000006</v>
      </c>
      <c r="I56" s="315">
        <f t="shared" si="2"/>
        <v>5675.0000000000009</v>
      </c>
      <c r="J56" s="315">
        <f t="shared" si="2"/>
        <v>5834.56</v>
      </c>
      <c r="K56" s="315">
        <f t="shared" si="2"/>
        <v>82.46</v>
      </c>
      <c r="L56" s="315">
        <f t="shared" si="2"/>
        <v>526.43999999999994</v>
      </c>
      <c r="M56" s="315">
        <f t="shared" si="2"/>
        <v>620.94000000000005</v>
      </c>
      <c r="N56" s="315">
        <f t="shared" si="2"/>
        <v>1846.37</v>
      </c>
      <c r="O56" s="315">
        <f t="shared" si="2"/>
        <v>22930.580000000005</v>
      </c>
      <c r="P56" s="47"/>
      <c r="Q56" s="48"/>
      <c r="R56" s="49"/>
      <c r="S56" s="50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</row>
    <row r="57" spans="1:197" ht="16.5" thickBot="1" x14ac:dyDescent="0.3">
      <c r="A57" s="53" t="s">
        <v>27</v>
      </c>
      <c r="B57" s="54">
        <f>(B55-B56)/B56</f>
        <v>0.5450089398005652</v>
      </c>
      <c r="C57" s="54">
        <f t="shared" ref="C57:O57" si="3">(C55-C56)/C56</f>
        <v>9.4926704046477531E-2</v>
      </c>
      <c r="D57" s="54">
        <f t="shared" si="3"/>
        <v>7.0591616928461706E-2</v>
      </c>
      <c r="E57" s="54">
        <f t="shared" si="3"/>
        <v>0.19170252824098991</v>
      </c>
      <c r="F57" s="54">
        <f t="shared" si="3"/>
        <v>0.10950640263730345</v>
      </c>
      <c r="G57" s="54">
        <f t="shared" si="3"/>
        <v>4.6624168812469918E-2</v>
      </c>
      <c r="H57" s="54">
        <f t="shared" si="3"/>
        <v>-9.6340084160208509E-3</v>
      </c>
      <c r="I57" s="54">
        <f t="shared" si="3"/>
        <v>8.9924229074889644E-2</v>
      </c>
      <c r="J57" s="54">
        <f t="shared" si="3"/>
        <v>0.1492211923435528</v>
      </c>
      <c r="K57" s="54">
        <f t="shared" si="3"/>
        <v>0.31251515886490433</v>
      </c>
      <c r="L57" s="54">
        <f t="shared" si="3"/>
        <v>9.0380670161842105E-2</v>
      </c>
      <c r="M57" s="54">
        <f t="shared" si="3"/>
        <v>0.15125454955390208</v>
      </c>
      <c r="N57" s="54">
        <f t="shared" si="3"/>
        <v>-1.5511517193195351E-2</v>
      </c>
      <c r="O57" s="54">
        <f t="shared" si="3"/>
        <v>0.13596079994487689</v>
      </c>
      <c r="P57" s="55"/>
      <c r="Q57" s="56"/>
      <c r="R57" s="45"/>
      <c r="S57" s="13"/>
    </row>
    <row r="58" spans="1:197" ht="16.5" thickBot="1" x14ac:dyDescent="0.3">
      <c r="A58" s="7" t="s">
        <v>31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45"/>
      <c r="S58" s="13"/>
    </row>
    <row r="59" spans="1:197" s="1" customFormat="1" ht="16.5" thickBot="1" x14ac:dyDescent="0.3">
      <c r="A59" s="103" t="s">
        <v>69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27">
        <v>78.63</v>
      </c>
      <c r="K59" s="8">
        <v>0</v>
      </c>
      <c r="L59" s="8">
        <v>0</v>
      </c>
      <c r="M59" s="8">
        <v>12.37</v>
      </c>
      <c r="N59" s="8">
        <v>0</v>
      </c>
      <c r="O59" s="9">
        <f t="shared" ref="O59:O72" si="4">B59+C59+F59+G59+J59+K59+L59+M59+N59</f>
        <v>91</v>
      </c>
      <c r="P59" s="59">
        <f>(O59-O60)/O60</f>
        <v>0.74129353233830853</v>
      </c>
      <c r="Q59" s="11">
        <f>O59/$O$84</f>
        <v>3.2356613976350515E-3</v>
      </c>
      <c r="R59" s="12">
        <f>O59-O60</f>
        <v>38.74</v>
      </c>
      <c r="S59" s="13"/>
    </row>
    <row r="60" spans="1:197" s="29" customFormat="1" ht="16.5" thickBot="1" x14ac:dyDescent="0.3">
      <c r="A60" s="143" t="s">
        <v>16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64">
        <v>44.3</v>
      </c>
      <c r="K60" s="25">
        <v>0</v>
      </c>
      <c r="L60" s="25">
        <v>0</v>
      </c>
      <c r="M60" s="25">
        <v>7.96</v>
      </c>
      <c r="N60" s="25">
        <v>0</v>
      </c>
      <c r="O60" s="136">
        <f t="shared" si="4"/>
        <v>52.26</v>
      </c>
      <c r="P60" s="26"/>
      <c r="Q60" s="27"/>
      <c r="R60" s="28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5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</row>
    <row r="61" spans="1:197" s="1" customFormat="1" ht="16.5" thickBot="1" x14ac:dyDescent="0.3">
      <c r="A61" s="103" t="s">
        <v>32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26">
        <v>285.91000000000003</v>
      </c>
      <c r="K61" s="18">
        <v>0</v>
      </c>
      <c r="L61" s="18">
        <v>0</v>
      </c>
      <c r="M61" s="18">
        <v>36.57</v>
      </c>
      <c r="N61" s="18">
        <v>0</v>
      </c>
      <c r="O61" s="9">
        <f t="shared" si="4"/>
        <v>322.48</v>
      </c>
      <c r="P61" s="19">
        <f>(O61-O62)/O62</f>
        <v>0.47291495386863991</v>
      </c>
      <c r="Q61" s="20">
        <f>O61/$O$84</f>
        <v>1.1466330631970894E-2</v>
      </c>
      <c r="R61" s="12">
        <f>O61-O62</f>
        <v>103.54000000000002</v>
      </c>
      <c r="S61" s="13"/>
    </row>
    <row r="62" spans="1:197" s="16" customFormat="1" ht="16.5" thickBot="1" x14ac:dyDescent="0.3">
      <c r="A62" s="143" t="s">
        <v>16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61">
        <v>0</v>
      </c>
      <c r="J62" s="61">
        <v>189.04</v>
      </c>
      <c r="K62" s="25">
        <v>0</v>
      </c>
      <c r="L62" s="25">
        <v>0</v>
      </c>
      <c r="M62" s="25">
        <v>29.9</v>
      </c>
      <c r="N62" s="25">
        <v>0</v>
      </c>
      <c r="O62" s="136">
        <f t="shared" si="4"/>
        <v>218.94</v>
      </c>
      <c r="P62" s="26"/>
      <c r="Q62" s="27"/>
      <c r="R62" s="28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5"/>
    </row>
    <row r="63" spans="1:197" s="1" customFormat="1" ht="16.5" thickBot="1" x14ac:dyDescent="0.3">
      <c r="A63" s="37" t="s">
        <v>35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26">
        <v>85.5</v>
      </c>
      <c r="K63" s="18">
        <v>0</v>
      </c>
      <c r="L63" s="18">
        <v>0</v>
      </c>
      <c r="M63" s="18">
        <v>1.23</v>
      </c>
      <c r="N63" s="18">
        <v>0</v>
      </c>
      <c r="O63" s="9">
        <f t="shared" si="4"/>
        <v>86.73</v>
      </c>
      <c r="P63" s="19">
        <f>(O63-O64)/O64</f>
        <v>6.169665809768627E-2</v>
      </c>
      <c r="Q63" s="20">
        <f>O63/$O$84</f>
        <v>3.0838342089767913E-3</v>
      </c>
      <c r="R63" s="12">
        <f>O63-O64</f>
        <v>5.039999999999992</v>
      </c>
      <c r="S63" s="13"/>
    </row>
    <row r="64" spans="1:197" s="16" customFormat="1" ht="16.5" thickBot="1" x14ac:dyDescent="0.3">
      <c r="A64" s="143" t="s">
        <v>16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61">
        <v>0</v>
      </c>
      <c r="J64" s="61">
        <v>78.290000000000006</v>
      </c>
      <c r="K64" s="25">
        <v>0</v>
      </c>
      <c r="L64" s="25">
        <v>0</v>
      </c>
      <c r="M64" s="25">
        <v>3.4</v>
      </c>
      <c r="N64" s="25">
        <v>0</v>
      </c>
      <c r="O64" s="136">
        <f t="shared" si="4"/>
        <v>81.690000000000012</v>
      </c>
      <c r="P64" s="26"/>
      <c r="Q64" s="27"/>
      <c r="R64" s="28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5"/>
    </row>
    <row r="65" spans="1:112" s="1" customFormat="1" ht="16.5" thickBot="1" x14ac:dyDescent="0.3">
      <c r="A65" s="37" t="s">
        <v>33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26">
        <v>159.11000000000001</v>
      </c>
      <c r="K65" s="18">
        <v>0</v>
      </c>
      <c r="L65" s="18">
        <v>0</v>
      </c>
      <c r="M65" s="18">
        <v>7.59</v>
      </c>
      <c r="N65" s="18">
        <v>0</v>
      </c>
      <c r="O65" s="9">
        <f t="shared" si="4"/>
        <v>166.70000000000002</v>
      </c>
      <c r="P65" s="19">
        <f>(O65-O66)/O66</f>
        <v>0.39125354698714759</v>
      </c>
      <c r="Q65" s="20">
        <f>O65/$O$84</f>
        <v>5.9273049998435504E-3</v>
      </c>
      <c r="R65" s="12">
        <f>O65-O66</f>
        <v>46.880000000000024</v>
      </c>
      <c r="S65" s="13"/>
    </row>
    <row r="66" spans="1:112" s="16" customFormat="1" ht="16.5" thickBot="1" x14ac:dyDescent="0.3">
      <c r="A66" s="143" t="s">
        <v>16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61">
        <v>0</v>
      </c>
      <c r="J66" s="60">
        <v>116.58</v>
      </c>
      <c r="K66" s="25">
        <v>0</v>
      </c>
      <c r="L66" s="25">
        <v>0</v>
      </c>
      <c r="M66" s="25">
        <v>3.24</v>
      </c>
      <c r="N66" s="25">
        <v>0</v>
      </c>
      <c r="O66" s="136">
        <f t="shared" si="4"/>
        <v>119.82</v>
      </c>
      <c r="P66" s="26"/>
      <c r="Q66" s="27"/>
      <c r="R66" s="2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5"/>
    </row>
    <row r="67" spans="1:112" s="14" customFormat="1" ht="16.5" thickBot="1" x14ac:dyDescent="0.3">
      <c r="A67" s="37" t="s">
        <v>78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2.21</v>
      </c>
      <c r="K67" s="18">
        <v>0</v>
      </c>
      <c r="L67" s="18">
        <v>0</v>
      </c>
      <c r="M67" s="18">
        <v>0</v>
      </c>
      <c r="N67" s="18">
        <v>0</v>
      </c>
      <c r="O67" s="18">
        <f t="shared" si="4"/>
        <v>2.21</v>
      </c>
      <c r="P67" s="431" t="e">
        <f>(O67-O68)/O68</f>
        <v>#DIV/0!</v>
      </c>
      <c r="Q67" s="20">
        <f>O67/$O$84</f>
        <v>7.8580348228279813E-5</v>
      </c>
      <c r="R67" s="12">
        <f>O67-O68</f>
        <v>2.21</v>
      </c>
    </row>
    <row r="68" spans="1:112" s="14" customFormat="1" ht="15.75" thickBot="1" x14ac:dyDescent="0.3">
      <c r="A68" s="143" t="s">
        <v>16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4"/>
        <v>0</v>
      </c>
      <c r="P68" s="66"/>
      <c r="Q68" s="67"/>
      <c r="R68" s="437"/>
    </row>
    <row r="69" spans="1:112" s="23" customFormat="1" ht="16.5" thickBot="1" x14ac:dyDescent="0.3">
      <c r="A69" s="37" t="s">
        <v>34</v>
      </c>
      <c r="B69" s="432">
        <v>0</v>
      </c>
      <c r="C69" s="432">
        <v>0</v>
      </c>
      <c r="D69" s="432">
        <v>0</v>
      </c>
      <c r="E69" s="432">
        <v>0</v>
      </c>
      <c r="F69" s="432">
        <v>0</v>
      </c>
      <c r="G69" s="432">
        <v>0</v>
      </c>
      <c r="H69" s="432">
        <v>0</v>
      </c>
      <c r="I69" s="433">
        <v>0</v>
      </c>
      <c r="J69" s="228">
        <v>428.74</v>
      </c>
      <c r="K69" s="432">
        <v>0</v>
      </c>
      <c r="L69" s="432">
        <v>0</v>
      </c>
      <c r="M69" s="434">
        <v>20.94</v>
      </c>
      <c r="N69" s="434">
        <v>0</v>
      </c>
      <c r="O69" s="346">
        <f t="shared" si="4"/>
        <v>449.68</v>
      </c>
      <c r="P69" s="354">
        <f>(O69-O70)/O70</f>
        <v>1.032819492789657</v>
      </c>
      <c r="Q69" s="435">
        <f>O69/$O$84</f>
        <v>1.59891452449289E-2</v>
      </c>
      <c r="R69" s="436">
        <f>O69-O70</f>
        <v>228.47000000000003</v>
      </c>
      <c r="S69" s="34"/>
    </row>
    <row r="70" spans="1:112" s="16" customFormat="1" ht="16.5" thickBot="1" x14ac:dyDescent="0.3">
      <c r="A70" s="143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61">
        <v>0</v>
      </c>
      <c r="J70" s="133">
        <v>203.1</v>
      </c>
      <c r="K70" s="25">
        <v>0</v>
      </c>
      <c r="L70" s="25">
        <v>0</v>
      </c>
      <c r="M70" s="25">
        <v>18.11</v>
      </c>
      <c r="N70" s="25">
        <v>0</v>
      </c>
      <c r="O70" s="136">
        <f t="shared" si="4"/>
        <v>221.20999999999998</v>
      </c>
      <c r="P70" s="26"/>
      <c r="Q70" s="27"/>
      <c r="R70" s="2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5"/>
    </row>
    <row r="71" spans="1:112" s="226" customFormat="1" ht="16.5" thickBot="1" x14ac:dyDescent="0.3">
      <c r="A71" s="37" t="s">
        <v>64</v>
      </c>
      <c r="B71" s="229">
        <v>0</v>
      </c>
      <c r="C71" s="223">
        <v>0</v>
      </c>
      <c r="D71" s="160">
        <v>0</v>
      </c>
      <c r="E71" s="160">
        <v>0</v>
      </c>
      <c r="F71" s="229">
        <v>0</v>
      </c>
      <c r="G71" s="223">
        <v>0</v>
      </c>
      <c r="H71" s="160">
        <v>0</v>
      </c>
      <c r="I71" s="160">
        <v>0</v>
      </c>
      <c r="J71" s="223">
        <v>739.35</v>
      </c>
      <c r="K71" s="160">
        <v>0</v>
      </c>
      <c r="L71" s="160">
        <v>0</v>
      </c>
      <c r="M71" s="160">
        <v>13.68</v>
      </c>
      <c r="N71" s="160">
        <v>0</v>
      </c>
      <c r="O71" s="9">
        <f t="shared" si="4"/>
        <v>753.03</v>
      </c>
      <c r="P71" s="232">
        <f>(O71-O72)/O72</f>
        <v>0.31324880975218433</v>
      </c>
      <c r="Q71" s="128">
        <f>O71/$O$84</f>
        <v>2.6775275849023325E-2</v>
      </c>
      <c r="R71" s="63">
        <f>O71-O72</f>
        <v>179.62</v>
      </c>
    </row>
    <row r="72" spans="1:112" s="14" customFormat="1" ht="16.5" thickBot="1" x14ac:dyDescent="0.3">
      <c r="A72" s="143" t="s">
        <v>36</v>
      </c>
      <c r="B72" s="60">
        <v>0</v>
      </c>
      <c r="C72" s="61">
        <v>0</v>
      </c>
      <c r="D72" s="25">
        <v>0</v>
      </c>
      <c r="E72" s="24">
        <v>0</v>
      </c>
      <c r="F72" s="24">
        <v>0</v>
      </c>
      <c r="G72" s="61">
        <v>0</v>
      </c>
      <c r="H72" s="61">
        <v>0</v>
      </c>
      <c r="I72" s="60">
        <v>0</v>
      </c>
      <c r="J72" s="60">
        <v>561.5</v>
      </c>
      <c r="K72" s="60">
        <v>0</v>
      </c>
      <c r="L72" s="64">
        <v>0</v>
      </c>
      <c r="M72" s="61">
        <v>11.91</v>
      </c>
      <c r="N72" s="61">
        <v>0</v>
      </c>
      <c r="O72" s="136">
        <f t="shared" si="4"/>
        <v>573.41</v>
      </c>
      <c r="P72" s="66"/>
      <c r="Q72" s="67"/>
      <c r="R72" s="28"/>
    </row>
    <row r="73" spans="1:112" ht="16.5" thickBot="1" x14ac:dyDescent="0.3">
      <c r="A73" s="68" t="s">
        <v>37</v>
      </c>
      <c r="B73" s="69">
        <f t="shared" ref="B73:O73" si="5">SUM(B59,B61,B63,B65,B67,B69,B71)</f>
        <v>0</v>
      </c>
      <c r="C73" s="69">
        <f t="shared" si="5"/>
        <v>0</v>
      </c>
      <c r="D73" s="69">
        <f t="shared" si="5"/>
        <v>0</v>
      </c>
      <c r="E73" s="69">
        <f t="shared" si="5"/>
        <v>0</v>
      </c>
      <c r="F73" s="69">
        <f t="shared" si="5"/>
        <v>0</v>
      </c>
      <c r="G73" s="69">
        <f t="shared" si="5"/>
        <v>0</v>
      </c>
      <c r="H73" s="69">
        <f t="shared" si="5"/>
        <v>0</v>
      </c>
      <c r="I73" s="69">
        <f t="shared" si="5"/>
        <v>0</v>
      </c>
      <c r="J73" s="69">
        <f t="shared" si="5"/>
        <v>1779.4500000000003</v>
      </c>
      <c r="K73" s="69">
        <f t="shared" si="5"/>
        <v>0</v>
      </c>
      <c r="L73" s="69">
        <f t="shared" si="5"/>
        <v>0</v>
      </c>
      <c r="M73" s="69">
        <f t="shared" si="5"/>
        <v>92.38</v>
      </c>
      <c r="N73" s="69">
        <f t="shared" si="5"/>
        <v>0</v>
      </c>
      <c r="O73" s="69">
        <f t="shared" si="5"/>
        <v>1871.8300000000002</v>
      </c>
      <c r="P73" s="55">
        <f>(O73-O74)/O74</f>
        <v>0.476987051517758</v>
      </c>
      <c r="Q73" s="56">
        <f>O73/$O$84</f>
        <v>6.6556132680606797E-2</v>
      </c>
      <c r="R73" s="70">
        <f>O73-O74</f>
        <v>604.50000000000023</v>
      </c>
      <c r="S73" s="13"/>
    </row>
    <row r="74" spans="1:112" ht="16.5" thickBot="1" x14ac:dyDescent="0.3">
      <c r="A74" s="46" t="s">
        <v>26</v>
      </c>
      <c r="B74" s="71">
        <f t="shared" ref="B74:O74" si="6">SUM(B60,B62,B64,B66,B68,B70,B72)</f>
        <v>0</v>
      </c>
      <c r="C74" s="71">
        <f t="shared" si="6"/>
        <v>0</v>
      </c>
      <c r="D74" s="71">
        <f t="shared" si="6"/>
        <v>0</v>
      </c>
      <c r="E74" s="71">
        <f t="shared" si="6"/>
        <v>0</v>
      </c>
      <c r="F74" s="71">
        <f t="shared" si="6"/>
        <v>0</v>
      </c>
      <c r="G74" s="71">
        <f t="shared" si="6"/>
        <v>0</v>
      </c>
      <c r="H74" s="71">
        <f t="shared" si="6"/>
        <v>0</v>
      </c>
      <c r="I74" s="71">
        <f t="shared" si="6"/>
        <v>0</v>
      </c>
      <c r="J74" s="71">
        <f t="shared" si="6"/>
        <v>1192.81</v>
      </c>
      <c r="K74" s="71">
        <f t="shared" si="6"/>
        <v>0</v>
      </c>
      <c r="L74" s="71">
        <f t="shared" si="6"/>
        <v>0</v>
      </c>
      <c r="M74" s="71">
        <f t="shared" si="6"/>
        <v>74.52</v>
      </c>
      <c r="N74" s="71">
        <f t="shared" si="6"/>
        <v>0</v>
      </c>
      <c r="O74" s="71">
        <f t="shared" si="6"/>
        <v>1267.33</v>
      </c>
      <c r="P74" s="72"/>
      <c r="Q74" s="73"/>
      <c r="R74" s="74"/>
      <c r="S74" s="13"/>
    </row>
    <row r="75" spans="1:112" ht="16.5" thickBot="1" x14ac:dyDescent="0.3">
      <c r="A75" s="53" t="s">
        <v>27</v>
      </c>
      <c r="B75" s="69"/>
      <c r="C75" s="69"/>
      <c r="D75" s="69"/>
      <c r="E75" s="69"/>
      <c r="F75" s="69"/>
      <c r="G75" s="69"/>
      <c r="H75" s="69"/>
      <c r="I75" s="69"/>
      <c r="J75" s="129">
        <f>(J73-J74)/J74</f>
        <v>0.49181344891474782</v>
      </c>
      <c r="K75" s="54"/>
      <c r="L75" s="54"/>
      <c r="M75" s="75">
        <f>(M73-M74)/M74</f>
        <v>0.23966720343531939</v>
      </c>
      <c r="N75" s="75"/>
      <c r="O75" s="75">
        <f>(O73-O74)/O74</f>
        <v>0.476987051517758</v>
      </c>
      <c r="P75" s="55"/>
      <c r="Q75" s="56"/>
      <c r="R75" s="45"/>
      <c r="S75" s="13"/>
    </row>
    <row r="76" spans="1:112" ht="16.5" thickBot="1" x14ac:dyDescent="0.3">
      <c r="A76" s="7" t="s">
        <v>38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45"/>
      <c r="S76" s="13"/>
    </row>
    <row r="77" spans="1:112" s="1" customFormat="1" ht="16.5" thickBot="1" x14ac:dyDescent="0.3">
      <c r="A77" s="227" t="s">
        <v>40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127">
        <v>0</v>
      </c>
      <c r="K77" s="8">
        <v>0</v>
      </c>
      <c r="L77" s="8">
        <v>0</v>
      </c>
      <c r="M77" s="8">
        <v>0</v>
      </c>
      <c r="N77" s="8">
        <v>34.99</v>
      </c>
      <c r="O77" s="9">
        <f t="shared" ref="O77:O80" si="7">B77+C77+F77+G77+J77+K77+L77+M77+N77</f>
        <v>34.99</v>
      </c>
      <c r="P77" s="59">
        <f>(O77-O78)/O78</f>
        <v>0.34370199692780351</v>
      </c>
      <c r="Q77" s="11">
        <f>O77/$O$84</f>
        <v>1.244129585750005E-3</v>
      </c>
      <c r="R77" s="12">
        <f>O77-O78</f>
        <v>8.9500000000000028</v>
      </c>
      <c r="S77" s="13"/>
      <c r="T77" s="21"/>
    </row>
    <row r="78" spans="1:112" s="16" customFormat="1" ht="16.5" thickBot="1" x14ac:dyDescent="0.3">
      <c r="A78" s="29" t="s">
        <v>16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35">
        <v>0</v>
      </c>
      <c r="K78" s="25">
        <v>0</v>
      </c>
      <c r="L78" s="25">
        <v>0</v>
      </c>
      <c r="M78" s="25">
        <v>0</v>
      </c>
      <c r="N78" s="25">
        <v>26.04</v>
      </c>
      <c r="O78" s="134">
        <f t="shared" si="7"/>
        <v>26.04</v>
      </c>
      <c r="P78" s="116"/>
      <c r="Q78" s="117"/>
      <c r="R78" s="11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5"/>
    </row>
    <row r="79" spans="1:112" s="1" customFormat="1" ht="16.5" thickBot="1" x14ac:dyDescent="0.3">
      <c r="A79" s="22" t="s">
        <v>39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9">
        <v>0</v>
      </c>
      <c r="K79" s="18">
        <v>0</v>
      </c>
      <c r="L79" s="18">
        <v>0</v>
      </c>
      <c r="M79" s="18">
        <v>0</v>
      </c>
      <c r="N79" s="18">
        <v>169.02</v>
      </c>
      <c r="O79" s="9">
        <f t="shared" si="7"/>
        <v>169.02</v>
      </c>
      <c r="P79" s="19">
        <f>(O79-O80)/O80</f>
        <v>2.3371276338096474E-2</v>
      </c>
      <c r="Q79" s="20">
        <f>O79/$O$84</f>
        <v>6.0097965871239167E-3</v>
      </c>
      <c r="R79" s="12">
        <f>O79-O80</f>
        <v>3.8600000000000136</v>
      </c>
      <c r="S79" s="13"/>
      <c r="T79" s="21"/>
    </row>
    <row r="80" spans="1:112" s="16" customFormat="1" ht="16.5" thickBot="1" x14ac:dyDescent="0.3">
      <c r="A80" s="29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30">
        <v>0</v>
      </c>
      <c r="K80" s="25">
        <v>0</v>
      </c>
      <c r="L80" s="25">
        <v>0</v>
      </c>
      <c r="M80" s="25">
        <v>0</v>
      </c>
      <c r="N80" s="25">
        <v>165.16</v>
      </c>
      <c r="O80" s="134">
        <f t="shared" si="7"/>
        <v>165.16</v>
      </c>
      <c r="P80" s="116"/>
      <c r="Q80" s="117"/>
      <c r="R80" s="11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5"/>
    </row>
    <row r="81" spans="1:197" ht="16.5" thickBot="1" x14ac:dyDescent="0.3">
      <c r="A81" s="68" t="s">
        <v>41</v>
      </c>
      <c r="B81" s="69">
        <f t="shared" ref="B81:O82" si="8">SUM(B77,B79)</f>
        <v>0</v>
      </c>
      <c r="C81" s="69">
        <f t="shared" si="8"/>
        <v>0</v>
      </c>
      <c r="D81" s="69">
        <f t="shared" si="8"/>
        <v>0</v>
      </c>
      <c r="E81" s="69">
        <f t="shared" si="8"/>
        <v>0</v>
      </c>
      <c r="F81" s="69">
        <f t="shared" si="8"/>
        <v>0</v>
      </c>
      <c r="G81" s="69">
        <f t="shared" si="8"/>
        <v>0</v>
      </c>
      <c r="H81" s="69">
        <f t="shared" si="8"/>
        <v>0</v>
      </c>
      <c r="I81" s="69">
        <f t="shared" si="8"/>
        <v>0</v>
      </c>
      <c r="J81" s="69">
        <f>SUM(J77,J79)</f>
        <v>0</v>
      </c>
      <c r="K81" s="69">
        <f t="shared" si="8"/>
        <v>0</v>
      </c>
      <c r="L81" s="69">
        <f t="shared" si="8"/>
        <v>0</v>
      </c>
      <c r="M81" s="69">
        <f t="shared" si="8"/>
        <v>0</v>
      </c>
      <c r="N81" s="69">
        <f>SUM(N77,N79)</f>
        <v>204.01000000000002</v>
      </c>
      <c r="O81" s="69">
        <f t="shared" si="8"/>
        <v>204.01000000000002</v>
      </c>
      <c r="P81" s="55">
        <f>(O81-O82)/O82</f>
        <v>6.6997907949790964E-2</v>
      </c>
      <c r="Q81" s="56">
        <f>O81/$O$84</f>
        <v>7.2539261728739217E-3</v>
      </c>
      <c r="R81" s="45">
        <f>O81-O82</f>
        <v>12.810000000000031</v>
      </c>
      <c r="S81" s="13"/>
    </row>
    <row r="82" spans="1:197" ht="15.75" thickBot="1" x14ac:dyDescent="0.3">
      <c r="A82" s="46" t="s">
        <v>26</v>
      </c>
      <c r="B82" s="76">
        <f t="shared" si="8"/>
        <v>0</v>
      </c>
      <c r="C82" s="76">
        <f t="shared" si="8"/>
        <v>0</v>
      </c>
      <c r="D82" s="76">
        <f t="shared" si="8"/>
        <v>0</v>
      </c>
      <c r="E82" s="76">
        <f t="shared" si="8"/>
        <v>0</v>
      </c>
      <c r="F82" s="76">
        <f t="shared" si="8"/>
        <v>0</v>
      </c>
      <c r="G82" s="76">
        <f t="shared" si="8"/>
        <v>0</v>
      </c>
      <c r="H82" s="76">
        <f t="shared" si="8"/>
        <v>0</v>
      </c>
      <c r="I82" s="76">
        <f t="shared" si="8"/>
        <v>0</v>
      </c>
      <c r="J82" s="76">
        <f>SUM(J78,J80)</f>
        <v>0</v>
      </c>
      <c r="K82" s="76">
        <f t="shared" si="8"/>
        <v>0</v>
      </c>
      <c r="L82" s="76">
        <f t="shared" si="8"/>
        <v>0</v>
      </c>
      <c r="M82" s="76">
        <f t="shared" si="8"/>
        <v>0</v>
      </c>
      <c r="N82" s="76">
        <f>SUM(N78,N80)</f>
        <v>191.2</v>
      </c>
      <c r="O82" s="76">
        <f>B82+C82+F82+G82+J82+K82+L82+M82+N82</f>
        <v>191.2</v>
      </c>
      <c r="P82" s="77"/>
      <c r="Q82" s="78"/>
      <c r="R82" s="62"/>
      <c r="S82" s="13"/>
    </row>
    <row r="83" spans="1:197" ht="16.5" thickBot="1" x14ac:dyDescent="0.3">
      <c r="A83" s="53" t="s">
        <v>27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129">
        <f>(N81-N82)/N82</f>
        <v>6.6997907949790964E-2</v>
      </c>
      <c r="O83" s="75">
        <f>(O81-O82)/O82</f>
        <v>6.6997907949790964E-2</v>
      </c>
      <c r="P83" s="55"/>
      <c r="Q83" s="56"/>
      <c r="R83" s="45"/>
      <c r="S83" s="13"/>
    </row>
    <row r="84" spans="1:197" ht="16.5" thickBot="1" x14ac:dyDescent="0.3">
      <c r="A84" s="79" t="s">
        <v>42</v>
      </c>
      <c r="B84" s="80">
        <f>SUM(B55,B73,B81)</f>
        <v>4311.95</v>
      </c>
      <c r="C84" s="80">
        <f t="shared" ref="C84:N84" si="9">SUM(C55,C73,C81)</f>
        <v>810.4100000000002</v>
      </c>
      <c r="D84" s="80">
        <f t="shared" si="9"/>
        <v>633.18000000000018</v>
      </c>
      <c r="E84" s="80">
        <f t="shared" si="9"/>
        <v>177.23000000000002</v>
      </c>
      <c r="F84" s="80">
        <f t="shared" si="9"/>
        <v>494.74</v>
      </c>
      <c r="G84" s="80">
        <f t="shared" si="9"/>
        <v>10511.1</v>
      </c>
      <c r="H84" s="80">
        <f t="shared" si="9"/>
        <v>4325.78</v>
      </c>
      <c r="I84" s="80">
        <f t="shared" si="9"/>
        <v>6185.32</v>
      </c>
      <c r="J84" s="80">
        <f t="shared" si="9"/>
        <v>8484.65</v>
      </c>
      <c r="K84" s="80">
        <f t="shared" si="9"/>
        <v>108.23</v>
      </c>
      <c r="L84" s="80">
        <f t="shared" si="9"/>
        <v>574.0200000000001</v>
      </c>
      <c r="M84" s="80">
        <f t="shared" si="9"/>
        <v>807.24</v>
      </c>
      <c r="N84" s="80">
        <f t="shared" si="9"/>
        <v>2021.7399999999998</v>
      </c>
      <c r="O84" s="80">
        <f>SUM(O55,O73,O81)</f>
        <v>28124.080000000002</v>
      </c>
      <c r="P84" s="55">
        <f>(O84-O85)/O85</f>
        <v>0.15314088951995367</v>
      </c>
      <c r="Q84" s="56">
        <f>O84/$O$84</f>
        <v>1</v>
      </c>
      <c r="R84" s="45">
        <f>O84-O85</f>
        <v>3734.9699999999975</v>
      </c>
      <c r="S84" s="13"/>
    </row>
    <row r="85" spans="1:197" ht="15.75" x14ac:dyDescent="0.25">
      <c r="A85" s="81" t="s">
        <v>26</v>
      </c>
      <c r="B85" s="82">
        <f>SUM(B56,B74,B82)</f>
        <v>2790.8900000000003</v>
      </c>
      <c r="C85" s="82">
        <f t="shared" ref="C85:O85" si="10">SUM(C56,C74,C82)</f>
        <v>740.14999999999986</v>
      </c>
      <c r="D85" s="82">
        <f t="shared" si="10"/>
        <v>591.43000000000006</v>
      </c>
      <c r="E85" s="82">
        <f t="shared" si="10"/>
        <v>148.72</v>
      </c>
      <c r="F85" s="82">
        <f t="shared" si="10"/>
        <v>445.91</v>
      </c>
      <c r="G85" s="82">
        <f t="shared" si="10"/>
        <v>10042.859999999999</v>
      </c>
      <c r="H85" s="82">
        <f t="shared" si="10"/>
        <v>4367.8600000000006</v>
      </c>
      <c r="I85" s="82">
        <f t="shared" si="10"/>
        <v>5675.0000000000009</v>
      </c>
      <c r="J85" s="82">
        <f t="shared" si="10"/>
        <v>7027.3700000000008</v>
      </c>
      <c r="K85" s="82">
        <f t="shared" si="10"/>
        <v>82.46</v>
      </c>
      <c r="L85" s="82">
        <f t="shared" si="10"/>
        <v>526.43999999999994</v>
      </c>
      <c r="M85" s="82">
        <f t="shared" si="10"/>
        <v>695.46</v>
      </c>
      <c r="N85" s="82">
        <f t="shared" si="10"/>
        <v>2037.57</v>
      </c>
      <c r="O85" s="82">
        <f t="shared" si="10"/>
        <v>24389.110000000004</v>
      </c>
      <c r="P85" s="83"/>
      <c r="Q85" s="84"/>
      <c r="R85" s="85"/>
      <c r="S85" s="13"/>
    </row>
    <row r="86" spans="1:197" ht="15.75" x14ac:dyDescent="0.25">
      <c r="A86" s="86" t="s">
        <v>27</v>
      </c>
      <c r="B86" s="87">
        <f t="shared" ref="B86:N86" si="11">(B84-B85)/B85</f>
        <v>0.5450089398005652</v>
      </c>
      <c r="C86" s="87">
        <f t="shared" si="11"/>
        <v>9.4926704046477531E-2</v>
      </c>
      <c r="D86" s="87">
        <f t="shared" si="11"/>
        <v>7.0591616928461706E-2</v>
      </c>
      <c r="E86" s="87">
        <f t="shared" si="11"/>
        <v>0.19170252824098991</v>
      </c>
      <c r="F86" s="87">
        <f t="shared" si="11"/>
        <v>0.10950640263730345</v>
      </c>
      <c r="G86" s="87">
        <f t="shared" si="11"/>
        <v>4.6624168812469918E-2</v>
      </c>
      <c r="H86" s="87">
        <f t="shared" si="11"/>
        <v>-9.6340084160208509E-3</v>
      </c>
      <c r="I86" s="87">
        <f t="shared" si="11"/>
        <v>8.9924229074889644E-2</v>
      </c>
      <c r="J86" s="87">
        <f t="shared" si="11"/>
        <v>0.20737203249579839</v>
      </c>
      <c r="K86" s="87">
        <f t="shared" si="11"/>
        <v>0.31251515886490433</v>
      </c>
      <c r="L86" s="87">
        <f t="shared" si="11"/>
        <v>9.0380670161842105E-2</v>
      </c>
      <c r="M86" s="87">
        <f t="shared" si="11"/>
        <v>0.16072815115175562</v>
      </c>
      <c r="N86" s="87">
        <f t="shared" si="11"/>
        <v>-7.7690582409439459E-3</v>
      </c>
      <c r="O86" s="88">
        <f>(O84-O85)/O85</f>
        <v>0.15314088951995367</v>
      </c>
      <c r="P86" s="89"/>
      <c r="Q86" s="90"/>
      <c r="R86" s="89"/>
      <c r="S86" s="13"/>
    </row>
    <row r="87" spans="1:197" s="1" customFormat="1" ht="15.75" x14ac:dyDescent="0.25">
      <c r="A87" s="91" t="s">
        <v>43</v>
      </c>
      <c r="B87" s="87">
        <f t="shared" ref="B87:O87" si="12">B84/$O$84</f>
        <v>0.15331879300585119</v>
      </c>
      <c r="C87" s="87">
        <f t="shared" si="12"/>
        <v>2.8815520365466182E-2</v>
      </c>
      <c r="D87" s="87">
        <f t="shared" si="12"/>
        <v>2.2513803118182005E-2</v>
      </c>
      <c r="E87" s="87">
        <f t="shared" si="12"/>
        <v>6.3017172472841785E-3</v>
      </c>
      <c r="F87" s="87">
        <f t="shared" si="12"/>
        <v>1.7591330987538081E-2</v>
      </c>
      <c r="G87" s="87">
        <f t="shared" si="12"/>
        <v>0.37374022545804164</v>
      </c>
      <c r="H87" s="87">
        <f t="shared" si="12"/>
        <v>0.15381054242485442</v>
      </c>
      <c r="I87" s="87">
        <f t="shared" si="12"/>
        <v>0.21992968303318719</v>
      </c>
      <c r="J87" s="87">
        <f t="shared" si="12"/>
        <v>0.30168631293894765</v>
      </c>
      <c r="K87" s="87">
        <f t="shared" si="12"/>
        <v>3.8483036600663913E-3</v>
      </c>
      <c r="L87" s="87">
        <f t="shared" si="12"/>
        <v>2.0410267642532665E-2</v>
      </c>
      <c r="M87" s="87">
        <f t="shared" si="12"/>
        <v>2.8702805567328779E-2</v>
      </c>
      <c r="N87" s="87">
        <f t="shared" si="12"/>
        <v>7.1886440374227339E-2</v>
      </c>
      <c r="O87" s="87">
        <f t="shared" si="12"/>
        <v>1</v>
      </c>
      <c r="P87" s="89"/>
      <c r="Q87" s="90"/>
      <c r="R87" s="89"/>
      <c r="S87" s="13"/>
    </row>
    <row r="88" spans="1:197" s="1" customFormat="1" ht="15.75" x14ac:dyDescent="0.25">
      <c r="A88" s="92" t="s">
        <v>44</v>
      </c>
      <c r="B88" s="93">
        <f t="shared" ref="B88:N88" si="13">B85/$O$85</f>
        <v>0.11443180993484386</v>
      </c>
      <c r="C88" s="93">
        <f t="shared" si="13"/>
        <v>3.0347560858104281E-2</v>
      </c>
      <c r="D88" s="93">
        <f t="shared" si="13"/>
        <v>2.4249757371220187E-2</v>
      </c>
      <c r="E88" s="93">
        <f t="shared" si="13"/>
        <v>6.0978034868841039E-3</v>
      </c>
      <c r="F88" s="93">
        <f t="shared" si="13"/>
        <v>1.828315998410766E-2</v>
      </c>
      <c r="G88" s="93">
        <f t="shared" si="13"/>
        <v>0.41177640348499789</v>
      </c>
      <c r="H88" s="93">
        <f t="shared" si="13"/>
        <v>0.17909058592133947</v>
      </c>
      <c r="I88" s="93">
        <f t="shared" si="13"/>
        <v>0.23268581756365853</v>
      </c>
      <c r="J88" s="93">
        <f t="shared" si="13"/>
        <v>0.28813556542243646</v>
      </c>
      <c r="K88" s="93">
        <f t="shared" si="13"/>
        <v>3.3810171834888596E-3</v>
      </c>
      <c r="L88" s="93">
        <f t="shared" si="13"/>
        <v>2.1585043488671782E-2</v>
      </c>
      <c r="M88" s="93">
        <f t="shared" si="13"/>
        <v>2.8515185670981841E-2</v>
      </c>
      <c r="N88" s="93">
        <f t="shared" si="13"/>
        <v>8.3544253972367158E-2</v>
      </c>
      <c r="O88" s="94">
        <f>B88+C88+F88+G88+J88+L88+K88+M88+N88</f>
        <v>0.99999999999999978</v>
      </c>
      <c r="P88" s="85"/>
      <c r="Q88" s="95"/>
      <c r="R88" s="85"/>
      <c r="S88" s="13"/>
    </row>
    <row r="89" spans="1:197" s="1" customFormat="1" ht="15.75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1:197" ht="18.75" x14ac:dyDescent="0.3">
      <c r="A90" s="97" t="s">
        <v>45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10" customFormat="1" x14ac:dyDescent="0.25">
      <c r="A91" s="210" t="s">
        <v>67</v>
      </c>
    </row>
    <row r="92" spans="1:197" s="210" customFormat="1" x14ac:dyDescent="0.25">
      <c r="A92" s="210" t="s">
        <v>68</v>
      </c>
    </row>
    <row r="93" spans="1:197" s="1" customFormat="1" x14ac:dyDescent="0.25">
      <c r="A93" s="210" t="s">
        <v>73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97" s="1" customFormat="1" x14ac:dyDescent="0.25">
      <c r="A94" s="210" t="s">
        <v>75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97" s="1" customFormat="1" x14ac:dyDescent="0.25">
      <c r="A95" s="210" t="s">
        <v>79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Portfolio-MAY'19</vt:lpstr>
      <vt:lpstr>Miscellaneous portfolio-MAY'19</vt:lpstr>
      <vt:lpstr>Segmentwise Report MAY 2019</vt:lpstr>
      <vt:lpstr>'Segmentwise Report MAY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2019-06-19T07:29:00Z</cp:lastPrinted>
  <dcterms:created xsi:type="dcterms:W3CDTF">2017-03-30T08:47:18Z</dcterms:created>
  <dcterms:modified xsi:type="dcterms:W3CDTF">2019-06-19T10:25:52Z</dcterms:modified>
</cp:coreProperties>
</file>