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9-20\April 2019\"/>
    </mc:Choice>
  </mc:AlternateContent>
  <xr:revisionPtr revIDLastSave="0" documentId="13_ncr:1_{8F545269-ACBA-4504-A467-E22E54834AB4}" xr6:coauthVersionLast="43" xr6:coauthVersionMax="43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APR'19" sheetId="9" r:id="rId1"/>
    <sheet name="Miscellaneous portfolio-APR'19" sheetId="10" r:id="rId2"/>
    <sheet name="Segmentwise Report APR 2019" sheetId="11" r:id="rId3"/>
  </sheets>
  <definedNames>
    <definedName name="_xlnm.Print_Titles" localSheetId="2">'Segmentwise Report APR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9" l="1"/>
  <c r="F43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C57" i="11" s="1"/>
  <c r="D56" i="11"/>
  <c r="E56" i="11"/>
  <c r="E57" i="11" s="1"/>
  <c r="F56" i="11"/>
  <c r="G56" i="11"/>
  <c r="H56" i="11"/>
  <c r="I56" i="11"/>
  <c r="J56" i="11"/>
  <c r="J57" i="11" s="1"/>
  <c r="K56" i="11"/>
  <c r="K57" i="11" s="1"/>
  <c r="L56" i="11"/>
  <c r="M56" i="11"/>
  <c r="M57" i="11" l="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s="1"/>
  <c r="F15" i="10" l="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R67" i="11" l="1"/>
  <c r="I67" i="9"/>
  <c r="H13" i="10"/>
  <c r="F13" i="10"/>
  <c r="G67" i="9"/>
  <c r="P67" i="11"/>
  <c r="F21" i="9"/>
  <c r="F22" i="9"/>
  <c r="E60" i="10" l="1"/>
  <c r="E61" i="10"/>
  <c r="E62" i="10"/>
  <c r="E59" i="10"/>
  <c r="E54" i="10" l="1"/>
  <c r="E43" i="10"/>
  <c r="E44" i="10"/>
  <c r="J82" i="11"/>
  <c r="J81" i="11"/>
  <c r="F9" i="9"/>
  <c r="F10" i="9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F6" i="9"/>
  <c r="F5" i="9"/>
  <c r="I5" i="9" l="1"/>
  <c r="G5" i="9"/>
  <c r="N56" i="11"/>
  <c r="N5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F45" i="9"/>
  <c r="F46" i="9"/>
  <c r="F47" i="9"/>
  <c r="F48" i="9"/>
  <c r="F49" i="9"/>
  <c r="F50" i="9"/>
  <c r="F51" i="9"/>
  <c r="F52" i="9"/>
  <c r="F53" i="9"/>
  <c r="F54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76" i="9"/>
  <c r="C77" i="9"/>
  <c r="B77" i="9"/>
  <c r="G51" i="9"/>
  <c r="G49" i="9"/>
  <c r="I49" i="9"/>
  <c r="I47" i="9"/>
  <c r="R51" i="11"/>
  <c r="B57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78" i="11"/>
  <c r="C82" i="11"/>
  <c r="O82" i="11" s="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<sst xmlns="http://schemas.openxmlformats.org/spreadsheetml/2006/main" count="282" uniqueCount="82">
  <si>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</si>
  <si>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</si>
  <si>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</si>
  <si>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</si>
  <si>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</si>
  <si>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</si>
  <si>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</si>
  <si>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</si>
  <si>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</si>
  <si>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</si>
  <si>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</si>
  <si>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</si>
  <si>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</si>
  <si>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</si>
  <si>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</si>
  <si>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</si>
  <si>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</si>
  <si>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</si>
  <si>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</si>
  <si>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</si>
  <si>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</si>
  <si>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</si>
  <si>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</si>
  <si>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</si>
  <si>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</si>
  <si>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</si>
  <si>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</si>
  <si>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</si>
  <si>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</si>
  <si>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</si>
  <si>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</si>
  <si>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</si>
  <si>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</si>
  <si>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</si>
  <si>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</si>
  <si>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</si>
  <si>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</si>
  <si>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</si>
  <si>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</si>
  <si>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</si>
  <si>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</si>
  <si>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</si>
  <si>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</si>
  <si>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</si>
  <si>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</si>
  <si>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</si>
  <si>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</si>
  <si>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</si>
  <si>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</si>
  <si>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</si>
  <si>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</si>
  <si>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</si>
  <si>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</si>
  <si>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</si>
  <si>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</si>
  <si>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</si>
  <si>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</si>
  <si>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</si>
  <si>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</si>
  <si>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</si>
  <si>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</si>
  <si>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</si>
  <si>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</si>
  <si>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</si>
  <si>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</si>
  <si>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</si>
  <si>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</si>
  <si>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</si>
  <si>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</si>
  <si>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</si>
  <si>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</si>
  <si>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</si>
  <si>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</si>
  <si>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</si>
  <si>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</si>
  <si>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</si>
  <si>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</si>
  <si>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</si>
  <si>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</si>
  <si>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</si>
  <si>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APRIL 2019 (PROVISIONAL &amp; UNAUDITED ) IN FY 2019-20  (Rs. In Crs.)</t>
  </si>
  <si>
    <t>GROSS DIRECT PREMIUM INCOME UNDERWRITTEN BY NON-LIFE INSURERS WITHIN INDIA  (SEGMENT WISE) : FOR THE PERIOD APRIL 2019 (PROVISIONAL &amp; UNAUDITED ) IN FY 2019-20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</si>
</sst>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6" applyNumberFormat="0" applyAlignment="0" applyProtection="0"/>
    <xf numFmtId="0" fontId="28" fillId="8" borderId="47" applyNumberFormat="0" applyAlignment="0" applyProtection="0"/>
    <xf numFmtId="0" fontId="29" fillId="8" borderId="46" applyNumberFormat="0" applyAlignment="0" applyProtection="0"/>
    <xf numFmtId="0" fontId="30" fillId="0" borderId="48" applyNumberFormat="0" applyFill="0" applyAlignment="0" applyProtection="0"/>
    <xf numFmtId="0" fontId="31" fillId="9" borderId="49" applyNumberFormat="0" applyAlignment="0" applyProtection="0"/>
    <xf numFmtId="0" fontId="1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72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7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4" xfId="0" applyNumberFormat="1" applyFont="1" applyFill="1" applyBorder="1"/>
    <xf numFmtId="2" fontId="6" fillId="3" borderId="13" xfId="0" applyNumberFormat="1" applyFont="1" applyFill="1" applyBorder="1"/>
    <xf numFmtId="0" fontId="6" fillId="3" borderId="13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2" fontId="4" fillId="2" borderId="0" xfId="0" applyNumberFormat="1" applyFont="1" applyFill="1"/>
    <xf numFmtId="2" fontId="8" fillId="3" borderId="26" xfId="0" applyNumberFormat="1" applyFont="1" applyFill="1" applyBorder="1"/>
    <xf numFmtId="2" fontId="4" fillId="2" borderId="28" xfId="0" applyNumberFormat="1" applyFont="1" applyFill="1" applyBorder="1"/>
    <xf numFmtId="2" fontId="4" fillId="2" borderId="2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9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30" xfId="1" applyNumberFormat="1" applyFont="1" applyBorder="1"/>
    <xf numFmtId="2" fontId="3" fillId="0" borderId="2" xfId="0" applyNumberFormat="1" applyFont="1" applyBorder="1"/>
    <xf numFmtId="0" fontId="6" fillId="3" borderId="31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32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3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33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6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2" fontId="6" fillId="3" borderId="34" xfId="0" applyNumberFormat="1" applyFont="1" applyFill="1" applyBorder="1"/>
    <xf numFmtId="2" fontId="6" fillId="3" borderId="6" xfId="0" applyNumberFormat="1" applyFont="1" applyFill="1" applyBorder="1"/>
    <xf numFmtId="0" fontId="6" fillId="3" borderId="14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10" fillId="0" borderId="13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32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32" xfId="1" applyNumberFormat="1" applyFont="1" applyFill="1" applyBorder="1"/>
    <xf numFmtId="0" fontId="3" fillId="0" borderId="13" xfId="0" applyFont="1" applyBorder="1"/>
    <xf numFmtId="2" fontId="3" fillId="0" borderId="6" xfId="0" applyNumberFormat="1" applyFont="1" applyBorder="1"/>
    <xf numFmtId="0" fontId="6" fillId="3" borderId="37" xfId="0" applyFont="1" applyFill="1" applyBorder="1" applyAlignment="1">
      <alignment horizontal="left" vertical="center"/>
    </xf>
    <xf numFmtId="2" fontId="6" fillId="3" borderId="28" xfId="0" applyNumberFormat="1" applyFont="1" applyFill="1" applyBorder="1"/>
    <xf numFmtId="10" fontId="14" fillId="3" borderId="28" xfId="1" applyNumberFormat="1" applyFont="1" applyFill="1" applyBorder="1"/>
    <xf numFmtId="10" fontId="14" fillId="3" borderId="38" xfId="1" applyNumberFormat="1" applyFont="1" applyFill="1" applyBorder="1"/>
    <xf numFmtId="0" fontId="11" fillId="3" borderId="2" xfId="0" applyFont="1" applyFill="1" applyBorder="1"/>
    <xf numFmtId="0" fontId="3" fillId="0" borderId="19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9" xfId="0" applyFont="1" applyBorder="1"/>
    <xf numFmtId="0" fontId="6" fillId="3" borderId="19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9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2" fontId="4" fillId="2" borderId="21" xfId="0" applyNumberFormat="1" applyFont="1" applyFill="1" applyBorder="1" applyAlignment="1">
      <alignment wrapText="1"/>
    </xf>
    <xf numFmtId="2" fontId="4" fillId="2" borderId="24" xfId="0" applyNumberFormat="1" applyFont="1" applyFill="1" applyBorder="1" applyAlignment="1">
      <alignment wrapText="1"/>
    </xf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wrapText="1"/>
    </xf>
    <xf numFmtId="2" fontId="17" fillId="0" borderId="28" xfId="0" applyNumberFormat="1" applyFont="1" applyBorder="1"/>
    <xf numFmtId="2" fontId="4" fillId="2" borderId="39" xfId="0" applyNumberFormat="1" applyFont="1" applyFill="1" applyBorder="1"/>
    <xf numFmtId="2" fontId="6" fillId="3" borderId="25" xfId="0" applyNumberFormat="1" applyFont="1" applyFill="1" applyBorder="1"/>
    <xf numFmtId="2" fontId="0" fillId="3" borderId="15" xfId="0" applyNumberFormat="1" applyFill="1" applyBorder="1" applyAlignment="1">
      <alignment wrapText="1"/>
    </xf>
    <xf numFmtId="2" fontId="7" fillId="3" borderId="15" xfId="0" applyNumberFormat="1" applyFont="1" applyFill="1" applyBorder="1" applyAlignment="1">
      <alignment wrapText="1"/>
    </xf>
    <xf numFmtId="2" fontId="7" fillId="3" borderId="26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2" fontId="4" fillId="2" borderId="18" xfId="0" applyNumberFormat="1" applyFont="1" applyFill="1" applyBorder="1"/>
    <xf numFmtId="10" fontId="13" fillId="2" borderId="34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6" fillId="3" borderId="12" xfId="0" applyNumberFormat="1" applyFont="1" applyFill="1" applyBorder="1"/>
    <xf numFmtId="2" fontId="4" fillId="2" borderId="3" xfId="0" applyNumberFormat="1" applyFont="1" applyFill="1" applyBorder="1"/>
    <xf numFmtId="2" fontId="4" fillId="2" borderId="38" xfId="0" applyNumberFormat="1" applyFont="1" applyFill="1" applyBorder="1"/>
    <xf numFmtId="2" fontId="6" fillId="3" borderId="18" xfId="0" applyNumberFormat="1" applyFont="1" applyFill="1" applyBorder="1"/>
    <xf numFmtId="2" fontId="4" fillId="3" borderId="6" xfId="0" applyNumberFormat="1" applyFont="1" applyFill="1" applyBorder="1"/>
    <xf numFmtId="2" fontId="6" fillId="3" borderId="40" xfId="0" applyNumberFormat="1" applyFont="1" applyFill="1" applyBorder="1"/>
    <xf numFmtId="2" fontId="7" fillId="3" borderId="6" xfId="0" applyNumberFormat="1" applyFont="1" applyFill="1" applyBorder="1"/>
    <xf numFmtId="2" fontId="7" fillId="3" borderId="27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39" xfId="0" applyNumberFormat="1" applyFont="1" applyBorder="1"/>
    <xf numFmtId="2" fontId="0" fillId="3" borderId="26" xfId="0" applyNumberFormat="1" applyFill="1" applyBorder="1"/>
    <xf numFmtId="2" fontId="2" fillId="0" borderId="11" xfId="0" applyNumberFormat="1" applyFont="1" applyBorder="1"/>
    <xf numFmtId="0" fontId="0" fillId="0" borderId="39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8" xfId="0" applyNumberFormat="1" applyFont="1" applyBorder="1"/>
    <xf numFmtId="2" fontId="0" fillId="3" borderId="13" xfId="0" applyNumberFormat="1" applyFill="1" applyBorder="1"/>
    <xf numFmtId="10" fontId="18" fillId="3" borderId="11" xfId="0" applyNumberFormat="1" applyFont="1" applyFill="1" applyBorder="1"/>
    <xf numFmtId="10" fontId="18" fillId="3" borderId="18" xfId="0" applyNumberFormat="1" applyFont="1" applyFill="1" applyBorder="1"/>
    <xf numFmtId="10" fontId="18" fillId="3" borderId="6" xfId="0" applyNumberFormat="1" applyFont="1" applyFill="1" applyBorder="1"/>
    <xf numFmtId="10" fontId="18" fillId="0" borderId="28" xfId="0" applyNumberFormat="1" applyFont="1" applyBorder="1"/>
    <xf numFmtId="2" fontId="2" fillId="0" borderId="41" xfId="0" applyNumberFormat="1" applyFont="1" applyBorder="1"/>
    <xf numFmtId="10" fontId="18" fillId="0" borderId="41" xfId="0" applyNumberFormat="1" applyFont="1" applyBorder="1"/>
    <xf numFmtId="0" fontId="4" fillId="0" borderId="42" xfId="0" applyFont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wrapText="1"/>
    </xf>
    <xf numFmtId="2" fontId="19" fillId="2" borderId="14" xfId="0" applyNumberFormat="1" applyFont="1" applyFill="1" applyBorder="1"/>
    <xf numFmtId="2" fontId="4" fillId="2" borderId="36" xfId="0" applyNumberFormat="1" applyFont="1" applyFill="1" applyBorder="1"/>
    <xf numFmtId="10" fontId="18" fillId="2" borderId="6" xfId="0" applyNumberFormat="1" applyFont="1" applyFill="1" applyBorder="1"/>
    <xf numFmtId="10" fontId="18" fillId="2" borderId="25" xfId="0" applyNumberFormat="1" applyFont="1" applyFill="1" applyBorder="1"/>
    <xf numFmtId="2" fontId="18" fillId="2" borderId="16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wrapText="1"/>
    </xf>
    <xf numFmtId="2" fontId="4" fillId="2" borderId="22" xfId="0" applyNumberFormat="1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2" fontId="4" fillId="2" borderId="33" xfId="0" applyNumberFormat="1" applyFont="1" applyFill="1" applyBorder="1" applyAlignment="1">
      <alignment wrapText="1"/>
    </xf>
    <xf numFmtId="2" fontId="7" fillId="3" borderId="25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top" wrapText="1"/>
    </xf>
    <xf numFmtId="10" fontId="36" fillId="0" borderId="26" xfId="1" applyNumberFormat="1" applyFont="1" applyBorder="1" applyAlignment="1">
      <alignment horizontal="center" vertical="top" wrapText="1"/>
    </xf>
    <xf numFmtId="2" fontId="36" fillId="0" borderId="26" xfId="0" applyNumberFormat="1" applyFont="1" applyBorder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9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8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8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39" fontId="7" fillId="3" borderId="26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center"/>
    </xf>
    <xf numFmtId="2" fontId="6" fillId="3" borderId="30" xfId="0" applyNumberFormat="1" applyFont="1" applyFill="1" applyBorder="1"/>
    <xf numFmtId="2" fontId="6" fillId="3" borderId="27" xfId="0" applyNumberFormat="1" applyFont="1" applyFill="1" applyBorder="1"/>
    <xf numFmtId="0" fontId="6" fillId="3" borderId="5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52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2" fillId="0" borderId="0" xfId="0" applyNumberFormat="1" applyFont="1"/>
    <xf numFmtId="2" fontId="35" fillId="3" borderId="26" xfId="0" applyNumberFormat="1" applyFont="1" applyFill="1" applyBorder="1"/>
    <xf numFmtId="2" fontId="39" fillId="3" borderId="2" xfId="0" applyNumberFormat="1" applyFont="1" applyFill="1" applyBorder="1"/>
    <xf numFmtId="2" fontId="2" fillId="3" borderId="26" xfId="0" applyNumberFormat="1" applyFont="1" applyFill="1" applyBorder="1"/>
    <xf numFmtId="2" fontId="39" fillId="2" borderId="2" xfId="0" applyNumberFormat="1" applyFont="1" applyFill="1" applyBorder="1"/>
    <xf numFmtId="39" fontId="35" fillId="3" borderId="26" xfId="0" applyNumberFormat="1" applyFont="1" applyFill="1" applyBorder="1"/>
    <xf numFmtId="0" fontId="35" fillId="2" borderId="0" xfId="0" applyFont="1" applyFill="1"/>
    <xf numFmtId="2" fontId="18" fillId="3" borderId="28" xfId="0" applyNumberFormat="1" applyFont="1" applyFill="1" applyBorder="1"/>
    <xf numFmtId="10" fontId="18" fillId="3" borderId="41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9" fillId="2" borderId="13" xfId="0" applyNumberFormat="1" applyFont="1" applyFill="1" applyBorder="1"/>
    <xf numFmtId="2" fontId="19" fillId="2" borderId="6" xfId="0" applyNumberFormat="1" applyFont="1" applyFill="1" applyBorder="1"/>
    <xf numFmtId="2" fontId="18" fillId="3" borderId="25" xfId="0" applyNumberFormat="1" applyFont="1" applyFill="1" applyBorder="1"/>
    <xf numFmtId="2" fontId="18" fillId="3" borderId="39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4" xfId="0" applyFont="1" applyFill="1" applyBorder="1"/>
    <xf numFmtId="2" fontId="19" fillId="2" borderId="11" xfId="0" applyNumberFormat="1" applyFont="1" applyFill="1" applyBorder="1"/>
    <xf numFmtId="2" fontId="19" fillId="2" borderId="34" xfId="0" applyNumberFormat="1" applyFont="1" applyFill="1" applyBorder="1"/>
    <xf numFmtId="10" fontId="18" fillId="3" borderId="27" xfId="1" applyNumberFormat="1" applyFont="1" applyFill="1" applyBorder="1" applyAlignment="1">
      <alignment vertical="center"/>
    </xf>
    <xf numFmtId="10" fontId="18" fillId="3" borderId="52" xfId="1" applyNumberFormat="1" applyFont="1" applyFill="1" applyBorder="1" applyAlignment="1">
      <alignment vertical="center"/>
    </xf>
    <xf numFmtId="10" fontId="9" fillId="2" borderId="14" xfId="1" applyNumberFormat="1" applyFont="1" applyFill="1" applyBorder="1" applyAlignment="1">
      <alignment horizontal="right" vertical="center"/>
    </xf>
    <xf numFmtId="2" fontId="19" fillId="2" borderId="18" xfId="0" applyNumberFormat="1" applyFont="1" applyFill="1" applyBorder="1"/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2" fontId="0" fillId="3" borderId="18" xfId="0" applyNumberFormat="1" applyFill="1" applyBorder="1"/>
    <xf numFmtId="2" fontId="2" fillId="0" borderId="18" xfId="0" applyNumberFormat="1" applyFont="1" applyBorder="1"/>
    <xf numFmtId="10" fontId="18" fillId="2" borderId="28" xfId="0" applyNumberFormat="1" applyFont="1" applyFill="1" applyBorder="1"/>
    <xf numFmtId="10" fontId="18" fillId="2" borderId="41" xfId="0" applyNumberFormat="1" applyFont="1" applyFill="1" applyBorder="1"/>
    <xf numFmtId="2" fontId="38" fillId="0" borderId="41" xfId="0" applyNumberFormat="1" applyFont="1" applyBorder="1"/>
    <xf numFmtId="10" fontId="39" fillId="0" borderId="41" xfId="0" applyNumberFormat="1" applyFont="1" applyBorder="1"/>
    <xf numFmtId="10" fontId="39" fillId="0" borderId="39" xfId="0" applyNumberFormat="1" applyFont="1" applyBorder="1"/>
    <xf numFmtId="2" fontId="35" fillId="3" borderId="13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8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42" xfId="0" applyNumberFormat="1" applyFont="1" applyFill="1" applyBorder="1"/>
    <xf numFmtId="2" fontId="38" fillId="0" borderId="18" xfId="0" applyNumberFormat="1" applyFont="1" applyBorder="1"/>
    <xf numFmtId="10" fontId="39" fillId="0" borderId="18" xfId="0" applyNumberFormat="1" applyFont="1" applyBorder="1"/>
    <xf numFmtId="10" fontId="39" fillId="3" borderId="6" xfId="0" applyNumberFormat="1" applyFont="1" applyFill="1" applyBorder="1"/>
    <xf numFmtId="2" fontId="39" fillId="0" borderId="41" xfId="0" applyNumberFormat="1" applyFont="1" applyBorder="1"/>
    <xf numFmtId="2" fontId="39" fillId="0" borderId="28" xfId="0" applyNumberFormat="1" applyFont="1" applyBorder="1"/>
    <xf numFmtId="2" fontId="39" fillId="3" borderId="6" xfId="0" applyNumberFormat="1" applyFont="1" applyFill="1" applyBorder="1"/>
    <xf numFmtId="10" fontId="39" fillId="0" borderId="28" xfId="0" applyNumberFormat="1" applyFont="1" applyBorder="1"/>
    <xf numFmtId="2" fontId="35" fillId="3" borderId="53" xfId="0" applyNumberFormat="1" applyFont="1" applyFill="1" applyBorder="1"/>
    <xf numFmtId="10" fontId="39" fillId="3" borderId="41" xfId="0" applyNumberFormat="1" applyFont="1" applyFill="1" applyBorder="1"/>
    <xf numFmtId="2" fontId="39" fillId="3" borderId="41" xfId="0" applyNumberFormat="1" applyFont="1" applyFill="1" applyBorder="1"/>
    <xf numFmtId="2" fontId="39" fillId="0" borderId="6" xfId="0" applyNumberFormat="1" applyFont="1" applyBorder="1"/>
    <xf numFmtId="2" fontId="38" fillId="0" borderId="32" xfId="0" applyNumberFormat="1" applyFont="1" applyBorder="1"/>
    <xf numFmtId="2" fontId="38" fillId="0" borderId="13" xfId="0" applyNumberFormat="1" applyFont="1" applyBorder="1"/>
    <xf numFmtId="2" fontId="39" fillId="0" borderId="25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35" xfId="0" applyNumberFormat="1" applyFont="1" applyFill="1" applyBorder="1"/>
    <xf numFmtId="10" fontId="39" fillId="3" borderId="8" xfId="0" applyNumberFormat="1" applyFont="1" applyFill="1" applyBorder="1"/>
    <xf numFmtId="2" fontId="39" fillId="3" borderId="18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25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25" xfId="0" applyNumberFormat="1" applyFont="1" applyFill="1" applyBorder="1"/>
    <xf numFmtId="2" fontId="2" fillId="3" borderId="13" xfId="0" applyNumberFormat="1" applyFont="1" applyFill="1" applyBorder="1"/>
    <xf numFmtId="2" fontId="39" fillId="0" borderId="18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8" xfId="0" applyNumberFormat="1" applyFont="1" applyFill="1" applyBorder="1"/>
    <xf numFmtId="2" fontId="35" fillId="3" borderId="8" xfId="0" applyNumberFormat="1" applyFont="1" applyFill="1" applyBorder="1"/>
    <xf numFmtId="2" fontId="19" fillId="2" borderId="30" xfId="0" applyNumberFormat="1" applyFont="1" applyFill="1" applyBorder="1"/>
    <xf numFmtId="2" fontId="19" fillId="2" borderId="52" xfId="0" applyNumberFormat="1" applyFont="1" applyFill="1" applyBorder="1"/>
    <xf numFmtId="2" fontId="19" fillId="2" borderId="27" xfId="0" applyNumberFormat="1" applyFont="1" applyFill="1" applyBorder="1"/>
    <xf numFmtId="10" fontId="9" fillId="2" borderId="52" xfId="1" applyNumberFormat="1" applyFont="1" applyFill="1" applyBorder="1" applyAlignment="1">
      <alignment vertical="center"/>
    </xf>
    <xf numFmtId="10" fontId="18" fillId="2" borderId="27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52" xfId="1" applyNumberFormat="1" applyFont="1" applyFill="1" applyBorder="1" applyAlignment="1">
      <alignment vertical="center"/>
    </xf>
    <xf numFmtId="10" fontId="47" fillId="2" borderId="52" xfId="1" applyNumberFormat="1" applyFont="1" applyFill="1" applyBorder="1" applyAlignment="1">
      <alignment vertical="center"/>
    </xf>
    <xf numFmtId="2" fontId="5" fillId="2" borderId="6" xfId="0" applyNumberFormat="1" applyFont="1" applyFill="1" applyBorder="1"/>
    <xf numFmtId="2" fontId="5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42" xfId="0" applyNumberFormat="1" applyFont="1" applyFill="1" applyBorder="1"/>
    <xf numFmtId="2" fontId="5" fillId="2" borderId="14" xfId="0" applyNumberFormat="1" applyFont="1" applyFill="1" applyBorder="1"/>
    <xf numFmtId="2" fontId="5" fillId="2" borderId="12" xfId="0" applyNumberFormat="1" applyFont="1" applyFill="1" applyBorder="1"/>
    <xf numFmtId="0" fontId="7" fillId="3" borderId="2" xfId="0" applyFont="1" applyFill="1" applyBorder="1"/>
    <xf numFmtId="0" fontId="3" fillId="0" borderId="5" xfId="0" applyFont="1" applyBorder="1"/>
    <xf numFmtId="10" fontId="3" fillId="3" borderId="26" xfId="0" applyNumberFormat="1" applyFont="1" applyFill="1" applyBorder="1" applyAlignment="1">
      <alignment vertical="center" wrapText="1"/>
    </xf>
    <xf numFmtId="2" fontId="3" fillId="3" borderId="16" xfId="0" applyNumberFormat="1" applyFont="1" applyFill="1" applyBorder="1" applyAlignment="1">
      <alignment vertical="center" wrapText="1"/>
    </xf>
    <xf numFmtId="10" fontId="3" fillId="3" borderId="56" xfId="1" applyNumberFormat="1" applyFont="1" applyFill="1" applyBorder="1" applyAlignment="1">
      <alignment vertical="center" wrapText="1"/>
    </xf>
    <xf numFmtId="0" fontId="3" fillId="0" borderId="4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57" xfId="0" applyFont="1" applyBorder="1"/>
    <xf numFmtId="0" fontId="3" fillId="0" borderId="41" xfId="0" applyFont="1" applyBorder="1"/>
    <xf numFmtId="10" fontId="3" fillId="0" borderId="57" xfId="0" applyNumberFormat="1" applyFont="1" applyBorder="1" applyAlignment="1">
      <alignment vertical="center" wrapText="1"/>
    </xf>
    <xf numFmtId="10" fontId="3" fillId="0" borderId="41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33" xfId="0" applyNumberFormat="1" applyFont="1" applyFill="1" applyBorder="1" applyAlignment="1">
      <alignment wrapText="1"/>
    </xf>
    <xf numFmtId="2" fontId="7" fillId="3" borderId="7" xfId="0" applyNumberFormat="1" applyFont="1" applyFill="1" applyBorder="1"/>
    <xf numFmtId="2" fontId="8" fillId="3" borderId="55" xfId="0" applyNumberFormat="1" applyFont="1" applyFill="1" applyBorder="1"/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7" fillId="3" borderId="32" xfId="0" applyNumberFormat="1" applyFont="1" applyFill="1" applyBorder="1" applyAlignment="1">
      <alignment wrapText="1"/>
    </xf>
    <xf numFmtId="2" fontId="7" fillId="3" borderId="36" xfId="0" applyNumberFormat="1" applyFont="1" applyFill="1" applyBorder="1" applyAlignment="1">
      <alignment wrapText="1"/>
    </xf>
    <xf numFmtId="2" fontId="8" fillId="3" borderId="15" xfId="0" applyNumberFormat="1" applyFont="1" applyFill="1" applyBorder="1"/>
    <xf numFmtId="2" fontId="4" fillId="2" borderId="30" xfId="0" applyNumberFormat="1" applyFont="1" applyFill="1" applyBorder="1" applyAlignment="1">
      <alignment wrapText="1"/>
    </xf>
    <xf numFmtId="2" fontId="7" fillId="3" borderId="26" xfId="0" applyNumberFormat="1" applyFont="1" applyFill="1" applyBorder="1"/>
    <xf numFmtId="2" fontId="8" fillId="3" borderId="10" xfId="0" applyNumberFormat="1" applyFont="1" applyFill="1" applyBorder="1"/>
    <xf numFmtId="2" fontId="7" fillId="3" borderId="10" xfId="0" applyNumberFormat="1" applyFont="1" applyFill="1" applyBorder="1"/>
    <xf numFmtId="2" fontId="6" fillId="3" borderId="58" xfId="0" applyNumberFormat="1" applyFont="1" applyFill="1" applyBorder="1"/>
    <xf numFmtId="2" fontId="7" fillId="3" borderId="34" xfId="0" applyNumberFormat="1" applyFont="1" applyFill="1" applyBorder="1"/>
    <xf numFmtId="2" fontId="6" fillId="3" borderId="15" xfId="0" applyNumberFormat="1" applyFont="1" applyFill="1" applyBorder="1"/>
    <xf numFmtId="2" fontId="6" fillId="3" borderId="33" xfId="0" applyNumberFormat="1" applyFont="1" applyFill="1" applyBorder="1"/>
    <xf numFmtId="2" fontId="8" fillId="3" borderId="25" xfId="0" applyNumberFormat="1" applyFont="1" applyFill="1" applyBorder="1"/>
    <xf numFmtId="2" fontId="35" fillId="3" borderId="14" xfId="0" applyNumberFormat="1" applyFont="1" applyFill="1" applyBorder="1"/>
    <xf numFmtId="2" fontId="38" fillId="0" borderId="8" xfId="0" applyNumberFormat="1" applyFont="1" applyBorder="1"/>
    <xf numFmtId="10" fontId="3" fillId="2" borderId="2" xfId="1" applyNumberFormat="1" applyFont="1" applyFill="1" applyBorder="1" applyAlignment="1">
      <alignment horizontal="right"/>
    </xf>
    <xf numFmtId="2" fontId="19" fillId="0" borderId="0" xfId="0" applyNumberFormat="1" applyFont="1"/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52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6" fillId="3" borderId="60" xfId="0" applyNumberFormat="1" applyFont="1" applyFill="1" applyBorder="1"/>
    <xf numFmtId="2" fontId="6" fillId="3" borderId="35" xfId="0" applyNumberFormat="1" applyFont="1" applyFill="1" applyBorder="1"/>
    <xf numFmtId="2" fontId="6" fillId="3" borderId="8" xfId="0" applyNumberFormat="1" applyFont="1" applyFill="1" applyBorder="1"/>
    <xf numFmtId="0" fontId="6" fillId="3" borderId="39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2" fontId="4" fillId="2" borderId="8" xfId="0" applyNumberFormat="1" applyFont="1" applyFill="1" applyBorder="1"/>
    <xf numFmtId="2" fontId="7" fillId="3" borderId="13" xfId="0" applyNumberFormat="1" applyFont="1" applyFill="1" applyBorder="1"/>
    <xf numFmtId="2" fontId="7" fillId="3" borderId="15" xfId="0" applyNumberFormat="1" applyFont="1" applyFill="1" applyBorder="1"/>
    <xf numFmtId="2" fontId="7" fillId="3" borderId="14" xfId="0" applyNumberFormat="1" applyFont="1" applyFill="1" applyBorder="1"/>
    <xf numFmtId="2" fontId="4" fillId="2" borderId="33" xfId="0" applyNumberFormat="1" applyFont="1" applyFill="1" applyBorder="1"/>
    <xf numFmtId="2" fontId="4" fillId="2" borderId="34" xfId="0" applyNumberFormat="1" applyFont="1" applyFill="1" applyBorder="1" applyAlignment="1">
      <alignment wrapText="1"/>
    </xf>
    <xf numFmtId="2" fontId="7" fillId="3" borderId="0" xfId="0" applyNumberFormat="1" applyFont="1" applyFill="1"/>
    <xf numFmtId="2" fontId="4" fillId="2" borderId="34" xfId="0" applyNumberFormat="1" applyFont="1" applyFill="1" applyBorder="1"/>
    <xf numFmtId="10" fontId="3" fillId="2" borderId="28" xfId="1" applyNumberFormat="1" applyFont="1" applyFill="1" applyBorder="1"/>
    <xf numFmtId="0" fontId="6" fillId="3" borderId="3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41" xfId="0" applyFont="1" applyBorder="1"/>
    <xf numFmtId="0" fontId="18" fillId="0" borderId="2" xfId="0" applyFont="1" applyBorder="1"/>
    <xf numFmtId="2" fontId="0" fillId="3" borderId="25" xfId="0" applyNumberFormat="1" applyFill="1" applyBorder="1"/>
    <xf numFmtId="2" fontId="0" fillId="3" borderId="10" xfId="0" applyNumberFormat="1" applyFill="1" applyBorder="1"/>
    <xf numFmtId="10" fontId="18" fillId="0" borderId="41" xfId="1" applyNumberFormat="1" applyFont="1" applyBorder="1"/>
    <xf numFmtId="0" fontId="4" fillId="35" borderId="59" xfId="0" applyFont="1" applyFill="1" applyBorder="1" applyAlignment="1">
      <alignment wrapText="1"/>
    </xf>
    <xf numFmtId="0" fontId="0" fillId="36" borderId="25" xfId="0" applyFill="1" applyBorder="1" applyAlignment="1">
      <alignment wrapText="1"/>
    </xf>
    <xf numFmtId="0" fontId="4" fillId="35" borderId="20" xfId="0" applyFont="1" applyFill="1" applyBorder="1" applyAlignment="1">
      <alignment wrapText="1"/>
    </xf>
    <xf numFmtId="2" fontId="0" fillId="36" borderId="15" xfId="0" applyNumberFormat="1" applyFill="1" applyBorder="1" applyAlignment="1">
      <alignment wrapText="1"/>
    </xf>
    <xf numFmtId="0" fontId="4" fillId="35" borderId="22" xfId="0" applyFont="1" applyFill="1" applyBorder="1" applyAlignment="1">
      <alignment wrapText="1"/>
    </xf>
    <xf numFmtId="0" fontId="4" fillId="35" borderId="21" xfId="0" applyFont="1" applyFill="1" applyBorder="1" applyAlignment="1">
      <alignment wrapText="1"/>
    </xf>
    <xf numFmtId="2" fontId="0" fillId="3" borderId="14" xfId="0" applyNumberFormat="1" applyFill="1" applyBorder="1"/>
    <xf numFmtId="0" fontId="0" fillId="36" borderId="26" xfId="0" applyFill="1" applyBorder="1" applyAlignment="1">
      <alignment wrapText="1"/>
    </xf>
    <xf numFmtId="0" fontId="0" fillId="36" borderId="34" xfId="0" applyFill="1" applyBorder="1" applyAlignment="1">
      <alignment wrapText="1"/>
    </xf>
    <xf numFmtId="0" fontId="4" fillId="35" borderId="61" xfId="0" applyFont="1" applyFill="1" applyBorder="1" applyAlignment="1">
      <alignment wrapText="1"/>
    </xf>
    <xf numFmtId="2" fontId="7" fillId="3" borderId="18" xfId="0" applyNumberFormat="1" applyFont="1" applyFill="1" applyBorder="1"/>
    <xf numFmtId="0" fontId="0" fillId="36" borderId="10" xfId="0" applyFill="1" applyBorder="1" applyAlignment="1">
      <alignment wrapText="1"/>
    </xf>
    <xf numFmtId="0" fontId="0" fillId="36" borderId="15" xfId="0" applyFill="1" applyBorder="1" applyAlignment="1">
      <alignment wrapText="1"/>
    </xf>
    <xf numFmtId="0" fontId="2" fillId="35" borderId="6" xfId="0" applyFont="1" applyFill="1" applyBorder="1" applyAlignment="1">
      <alignment wrapText="1"/>
    </xf>
    <xf numFmtId="0" fontId="4" fillId="35" borderId="66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34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2" fontId="2" fillId="35" borderId="59" xfId="0" applyNumberFormat="1" applyFont="1" applyFill="1" applyBorder="1" applyAlignment="1">
      <alignment wrapText="1"/>
    </xf>
    <xf numFmtId="0" fontId="2" fillId="35" borderId="63" xfId="0" applyFont="1" applyFill="1" applyBorder="1" applyAlignment="1">
      <alignment wrapText="1"/>
    </xf>
    <xf numFmtId="0" fontId="2" fillId="35" borderId="65" xfId="0" applyFont="1" applyFill="1" applyBorder="1" applyAlignment="1">
      <alignment wrapText="1"/>
    </xf>
    <xf numFmtId="2" fontId="5" fillId="2" borderId="8" xfId="0" applyNumberFormat="1" applyFont="1" applyFill="1" applyBorder="1"/>
    <xf numFmtId="0" fontId="0" fillId="3" borderId="10" xfId="0" applyFill="1" applyBorder="1" applyAlignment="1">
      <alignment wrapText="1"/>
    </xf>
    <xf numFmtId="0" fontId="2" fillId="35" borderId="21" xfId="0" applyFont="1" applyFill="1" applyBorder="1" applyAlignment="1">
      <alignment wrapText="1"/>
    </xf>
    <xf numFmtId="0" fontId="0" fillId="3" borderId="68" xfId="0" applyFill="1" applyBorder="1" applyAlignment="1">
      <alignment wrapText="1"/>
    </xf>
    <xf numFmtId="0" fontId="2" fillId="35" borderId="59" xfId="0" applyFont="1" applyFill="1" applyBorder="1" applyAlignment="1">
      <alignment wrapText="1"/>
    </xf>
    <xf numFmtId="0" fontId="2" fillId="35" borderId="22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35" borderId="67" xfId="0" applyFont="1" applyFill="1" applyBorder="1" applyAlignment="1">
      <alignment wrapText="1"/>
    </xf>
    <xf numFmtId="0" fontId="2" fillId="35" borderId="20" xfId="0" applyFont="1" applyFill="1" applyBorder="1" applyAlignment="1">
      <alignment wrapText="1"/>
    </xf>
    <xf numFmtId="2" fontId="2" fillId="35" borderId="21" xfId="0" applyNumberFormat="1" applyFont="1" applyFill="1" applyBorder="1" applyAlignment="1">
      <alignment wrapText="1"/>
    </xf>
    <xf numFmtId="2" fontId="0" fillId="3" borderId="26" xfId="0" applyNumberFormat="1" applyFill="1" applyBorder="1" applyAlignment="1">
      <alignment wrapText="1"/>
    </xf>
    <xf numFmtId="2" fontId="19" fillId="2" borderId="8" xfId="0" applyNumberFormat="1" applyFont="1" applyFill="1" applyBorder="1"/>
    <xf numFmtId="10" fontId="42" fillId="0" borderId="2" xfId="0" applyNumberFormat="1" applyFont="1" applyBorder="1" applyAlignment="1">
      <alignment horizontal="right"/>
    </xf>
    <xf numFmtId="2" fontId="4" fillId="35" borderId="21" xfId="0" applyNumberFormat="1" applyFont="1" applyFill="1" applyBorder="1" applyAlignment="1">
      <alignment wrapText="1"/>
    </xf>
    <xf numFmtId="2" fontId="35" fillId="3" borderId="52" xfId="0" applyNumberFormat="1" applyFont="1" applyFill="1" applyBorder="1"/>
    <xf numFmtId="2" fontId="39" fillId="3" borderId="8" xfId="0" applyNumberFormat="1" applyFont="1" applyFill="1" applyBorder="1"/>
    <xf numFmtId="2" fontId="35" fillId="3" borderId="55" xfId="0" applyNumberFormat="1" applyFont="1" applyFill="1" applyBorder="1"/>
    <xf numFmtId="2" fontId="35" fillId="3" borderId="25" xfId="0" applyNumberFormat="1" applyFont="1" applyFill="1" applyBorder="1"/>
    <xf numFmtId="2" fontId="2" fillId="35" borderId="34" xfId="0" applyNumberFormat="1" applyFont="1" applyFill="1" applyBorder="1" applyAlignment="1">
      <alignment wrapText="1"/>
    </xf>
    <xf numFmtId="2" fontId="0" fillId="3" borderId="25" xfId="0" applyNumberFormat="1" applyFill="1" applyBorder="1" applyAlignment="1">
      <alignment wrapText="1"/>
    </xf>
    <xf numFmtId="2" fontId="2" fillId="2" borderId="6" xfId="0" applyNumberFormat="1" applyFont="1" applyFill="1" applyBorder="1"/>
    <xf numFmtId="10" fontId="18" fillId="2" borderId="18" xfId="0" applyNumberFormat="1" applyFont="1" applyFill="1" applyBorder="1"/>
    <xf numFmtId="0" fontId="0" fillId="3" borderId="2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2" fontId="35" fillId="2" borderId="18" xfId="0" applyNumberFormat="1" applyFont="1" applyFill="1" applyBorder="1"/>
    <xf numFmtId="2" fontId="35" fillId="2" borderId="52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2" fillId="0" borderId="14" xfId="0" applyNumberFormat="1" applyFont="1" applyBorder="1"/>
    <xf numFmtId="2" fontId="44" fillId="3" borderId="2" xfId="0" applyNumberFormat="1" applyFont="1" applyFill="1" applyBorder="1"/>
    <xf numFmtId="2" fontId="4" fillId="35" borderId="61" xfId="0" applyNumberFormat="1" applyFont="1" applyFill="1" applyBorder="1" applyAlignment="1">
      <alignment wrapText="1"/>
    </xf>
    <xf numFmtId="2" fontId="0" fillId="3" borderId="62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0" fontId="4" fillId="35" borderId="69" xfId="0" applyFont="1" applyFill="1" applyBorder="1" applyAlignment="1">
      <alignment wrapText="1"/>
    </xf>
    <xf numFmtId="0" fontId="4" fillId="35" borderId="6" xfId="0" applyFont="1" applyFill="1" applyBorder="1" applyAlignment="1">
      <alignment wrapText="1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2" fillId="0" borderId="42" xfId="0" applyNumberFormat="1" applyFont="1" applyBorder="1"/>
    <xf numFmtId="2" fontId="19" fillId="0" borderId="33" xfId="0" applyNumberFormat="1" applyFont="1" applyBorder="1"/>
    <xf numFmtId="2" fontId="19" fillId="0" borderId="14" xfId="0" applyNumberFormat="1" applyFont="1" applyBorder="1"/>
    <xf numFmtId="0" fontId="6" fillId="3" borderId="70" xfId="0" applyFont="1" applyFill="1" applyBorder="1" applyAlignment="1">
      <alignment horizontal="left" vertical="center"/>
    </xf>
    <xf numFmtId="2" fontId="38" fillId="0" borderId="28" xfId="0" applyNumberFormat="1" applyFont="1" applyBorder="1"/>
    <xf numFmtId="0" fontId="6" fillId="0" borderId="42" xfId="0" applyFont="1" applyBorder="1" applyAlignment="1">
      <alignment vertical="center"/>
    </xf>
    <xf numFmtId="2" fontId="19" fillId="2" borderId="28" xfId="0" applyNumberFormat="1" applyFont="1" applyFill="1" applyBorder="1"/>
    <xf numFmtId="2" fontId="19" fillId="2" borderId="38" xfId="0" applyNumberFormat="1" applyFont="1" applyFill="1" applyBorder="1"/>
    <xf numFmtId="2" fontId="5" fillId="2" borderId="28" xfId="0" applyNumberFormat="1" applyFont="1" applyFill="1" applyBorder="1"/>
    <xf numFmtId="10" fontId="9" fillId="2" borderId="38" xfId="0" applyNumberFormat="1" applyFont="1" applyFill="1" applyBorder="1" applyAlignment="1">
      <alignment vertical="center"/>
    </xf>
    <xf numFmtId="2" fontId="9" fillId="2" borderId="28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2" fontId="0" fillId="0" borderId="14" xfId="0" applyNumberFormat="1" applyBorder="1"/>
    <xf numFmtId="2" fontId="18" fillId="0" borderId="28" xfId="0" applyNumberFormat="1" applyFont="1" applyBorder="1"/>
    <xf numFmtId="2" fontId="0" fillId="3" borderId="34" xfId="0" applyNumberFormat="1" applyFill="1" applyBorder="1"/>
    <xf numFmtId="2" fontId="0" fillId="3" borderId="55" xfId="0" applyNumberFormat="1" applyFill="1" applyBorder="1"/>
    <xf numFmtId="2" fontId="0" fillId="3" borderId="35" xfId="0" applyNumberFormat="1" applyFill="1" applyBorder="1"/>
    <xf numFmtId="2" fontId="0" fillId="0" borderId="13" xfId="0" applyNumberFormat="1" applyBorder="1"/>
    <xf numFmtId="2" fontId="0" fillId="0" borderId="6" xfId="0" applyNumberFormat="1" applyBorder="1"/>
    <xf numFmtId="2" fontId="4" fillId="35" borderId="59" xfId="0" applyNumberFormat="1" applyFont="1" applyFill="1" applyBorder="1" applyAlignment="1">
      <alignment wrapText="1"/>
    </xf>
    <xf numFmtId="2" fontId="39" fillId="3" borderId="40" xfId="0" applyNumberFormat="1" applyFont="1" applyFill="1" applyBorder="1"/>
    <xf numFmtId="2" fontId="35" fillId="0" borderId="39" xfId="0" applyNumberFormat="1" applyFont="1" applyBorder="1"/>
    <xf numFmtId="2" fontId="39" fillId="0" borderId="39" xfId="0" applyNumberFormat="1" applyFont="1" applyBorder="1"/>
    <xf numFmtId="2" fontId="35" fillId="3" borderId="6" xfId="0" applyNumberFormat="1" applyFont="1" applyFill="1" applyBorder="1"/>
    <xf numFmtId="0" fontId="0" fillId="3" borderId="2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71" xfId="0" applyFont="1" applyBorder="1"/>
    <xf numFmtId="2" fontId="7" fillId="3" borderId="34" xfId="0" applyNumberFormat="1" applyFont="1" applyFill="1" applyBorder="1" applyAlignment="1">
      <alignment wrapText="1"/>
    </xf>
    <xf numFmtId="0" fontId="0" fillId="0" borderId="0" xfId="0" applyBorder="1"/>
    <xf numFmtId="0" fontId="4" fillId="0" borderId="32" xfId="0" applyFont="1" applyBorder="1" applyAlignment="1">
      <alignment horizontal="center" vertical="top" wrapText="1"/>
    </xf>
    <xf numFmtId="2" fontId="0" fillId="3" borderId="0" xfId="0" applyNumberFormat="1" applyFill="1" applyBorder="1"/>
    <xf numFmtId="0" fontId="3" fillId="0" borderId="7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2" topLeftCell="A3" activePane="bottomLeft" state="frozen"/>
      <selection pane="bottomLeft" sqref="A1:I2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460" t="s">
        <v>80</v>
      </c>
      <c r="B1" s="461"/>
      <c r="C1" s="461"/>
      <c r="D1" s="461"/>
      <c r="E1" s="461"/>
      <c r="F1" s="461"/>
      <c r="G1" s="461"/>
      <c r="H1" s="461"/>
      <c r="I1" s="462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15" customHeight="1" x14ac:dyDescent="0.25">
      <c r="A2" s="463"/>
      <c r="B2" s="464"/>
      <c r="C2" s="464"/>
      <c r="D2" s="464"/>
      <c r="E2" s="464"/>
      <c r="F2" s="464"/>
      <c r="G2" s="464"/>
      <c r="H2" s="464"/>
      <c r="I2" s="465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47.25" x14ac:dyDescent="0.25">
      <c r="A3" s="458"/>
      <c r="B3" s="3" t="s">
        <v>49</v>
      </c>
      <c r="C3" s="3" t="s">
        <v>50</v>
      </c>
      <c r="D3" s="3" t="s">
        <v>51</v>
      </c>
      <c r="E3" s="3" t="s">
        <v>52</v>
      </c>
      <c r="F3" s="158" t="s">
        <v>12</v>
      </c>
      <c r="G3" s="4" t="s">
        <v>13</v>
      </c>
      <c r="H3" s="5" t="s">
        <v>14</v>
      </c>
      <c r="I3" s="6" t="s">
        <v>15</v>
      </c>
    </row>
    <row r="4" spans="1:18" ht="15.75" x14ac:dyDescent="0.25">
      <c r="A4" s="89" t="s">
        <v>63</v>
      </c>
      <c r="B4" s="98"/>
      <c r="C4" s="98"/>
      <c r="D4" s="98"/>
      <c r="E4" s="98"/>
      <c r="F4" s="98"/>
      <c r="G4" s="147"/>
      <c r="H4" s="147"/>
      <c r="I4" s="98"/>
    </row>
    <row r="5" spans="1:18" ht="16.5" thickBot="1" x14ac:dyDescent="0.3">
      <c r="A5" s="337" t="s">
        <v>72</v>
      </c>
      <c r="B5" s="156">
        <v>0</v>
      </c>
      <c r="C5" s="156">
        <v>4.7</v>
      </c>
      <c r="D5" s="156">
        <v>0</v>
      </c>
      <c r="E5" s="156">
        <v>0</v>
      </c>
      <c r="F5" s="156">
        <f>B5+C5+D5+E5</f>
        <v>4.7</v>
      </c>
      <c r="G5" s="360">
        <f>(F5-F6)/F6</f>
        <v>3.3925233644859811</v>
      </c>
      <c r="H5" s="364">
        <f>F5/$F$76</f>
        <v>9.2909245458319321E-4</v>
      </c>
      <c r="I5" s="361">
        <f>F5-F6</f>
        <v>3.63</v>
      </c>
    </row>
    <row r="6" spans="1:18" ht="16.5" thickBot="1" x14ac:dyDescent="0.3">
      <c r="A6" s="300" t="s">
        <v>36</v>
      </c>
      <c r="B6" s="362">
        <v>0</v>
      </c>
      <c r="C6" s="459">
        <v>1.07</v>
      </c>
      <c r="D6" s="363">
        <v>0</v>
      </c>
      <c r="E6" s="363">
        <v>0</v>
      </c>
      <c r="F6" s="151">
        <f t="shared" ref="F6:F40" si="0">B6+C6+D6+E6</f>
        <v>1.07</v>
      </c>
      <c r="G6" s="359"/>
      <c r="H6" s="357"/>
      <c r="I6" s="358"/>
    </row>
    <row r="7" spans="1:18" ht="16.5" thickBot="1" x14ac:dyDescent="0.3">
      <c r="A7" s="37" t="s">
        <v>19</v>
      </c>
      <c r="B7" s="386">
        <v>42.43</v>
      </c>
      <c r="C7" s="390">
        <v>179.21</v>
      </c>
      <c r="D7" s="387">
        <v>128.06</v>
      </c>
      <c r="E7" s="395">
        <v>10.02</v>
      </c>
      <c r="F7" s="148">
        <f>B7+C7+D7+E7</f>
        <v>359.72</v>
      </c>
      <c r="G7" s="149">
        <f>(F7-F8)/F8</f>
        <v>-0.20878057364068264</v>
      </c>
      <c r="H7" s="149">
        <f>F7/$F$76</f>
        <v>7.1109178247375809E-2</v>
      </c>
      <c r="I7" s="115">
        <f>F7-F8</f>
        <v>-94.919999999999959</v>
      </c>
    </row>
    <row r="8" spans="1:18" ht="15.75" thickBot="1" x14ac:dyDescent="0.3">
      <c r="A8" s="100" t="s">
        <v>16</v>
      </c>
      <c r="B8" s="410">
        <v>35.65</v>
      </c>
      <c r="C8" s="411">
        <v>151.74</v>
      </c>
      <c r="D8" s="411">
        <v>252.79</v>
      </c>
      <c r="E8" s="412">
        <v>14.46</v>
      </c>
      <c r="F8" s="211">
        <f t="shared" si="0"/>
        <v>454.64</v>
      </c>
      <c r="G8" s="154"/>
      <c r="H8" s="154"/>
      <c r="I8" s="142"/>
    </row>
    <row r="9" spans="1:18" ht="16.5" thickBot="1" x14ac:dyDescent="0.3">
      <c r="A9" s="37" t="s">
        <v>23</v>
      </c>
      <c r="B9" s="396">
        <v>1.18</v>
      </c>
      <c r="C9" s="392">
        <v>32.76</v>
      </c>
      <c r="D9" s="385">
        <v>0</v>
      </c>
      <c r="E9" s="392">
        <v>10.99</v>
      </c>
      <c r="F9" s="148">
        <f t="shared" si="0"/>
        <v>44.93</v>
      </c>
      <c r="G9" s="149">
        <f t="shared" ref="G9:G41" si="1">(F9-F10)/F10</f>
        <v>0.38801359283287007</v>
      </c>
      <c r="H9" s="149">
        <f>F9/$F$76</f>
        <v>8.8817285073240146E-3</v>
      </c>
      <c r="I9" s="115">
        <f>F9-F10</f>
        <v>12.560000000000002</v>
      </c>
    </row>
    <row r="10" spans="1:18" ht="15.75" thickBot="1" x14ac:dyDescent="0.3">
      <c r="A10" s="100" t="s">
        <v>16</v>
      </c>
      <c r="B10" s="391">
        <v>0.93</v>
      </c>
      <c r="C10" s="389">
        <v>24.08</v>
      </c>
      <c r="D10" s="398">
        <v>0</v>
      </c>
      <c r="E10" s="394">
        <v>7.36</v>
      </c>
      <c r="F10" s="371">
        <f t="shared" si="0"/>
        <v>32.369999999999997</v>
      </c>
      <c r="G10" s="154"/>
      <c r="H10" s="154"/>
      <c r="I10" s="142"/>
    </row>
    <row r="11" spans="1:18" ht="16.5" thickBot="1" x14ac:dyDescent="0.3">
      <c r="A11" s="37" t="s">
        <v>20</v>
      </c>
      <c r="B11" s="9">
        <v>27.66</v>
      </c>
      <c r="C11" s="32">
        <v>12.01</v>
      </c>
      <c r="D11" s="32">
        <v>0</v>
      </c>
      <c r="E11" s="32">
        <v>0.22</v>
      </c>
      <c r="F11" s="148">
        <f t="shared" si="0"/>
        <v>39.89</v>
      </c>
      <c r="G11" s="149">
        <f t="shared" si="1"/>
        <v>0.86054104477611937</v>
      </c>
      <c r="H11" s="149">
        <f>F11/$F$76</f>
        <v>7.8854251092177821E-3</v>
      </c>
      <c r="I11" s="115">
        <f>F11-F12</f>
        <v>18.45</v>
      </c>
    </row>
    <row r="12" spans="1:18" ht="15.75" thickBot="1" x14ac:dyDescent="0.3">
      <c r="A12" s="100" t="s">
        <v>16</v>
      </c>
      <c r="B12" s="25">
        <v>15.3</v>
      </c>
      <c r="C12" s="25">
        <v>5.88</v>
      </c>
      <c r="D12" s="25">
        <v>0</v>
      </c>
      <c r="E12" s="25">
        <v>0.26</v>
      </c>
      <c r="F12" s="211">
        <f t="shared" si="0"/>
        <v>21.44</v>
      </c>
      <c r="G12" s="152"/>
      <c r="H12" s="152"/>
      <c r="I12" s="142"/>
    </row>
    <row r="13" spans="1:18" ht="16.5" thickBot="1" x14ac:dyDescent="0.3">
      <c r="A13" s="99" t="s">
        <v>70</v>
      </c>
      <c r="B13" s="18">
        <v>0</v>
      </c>
      <c r="C13" s="18">
        <v>2.94</v>
      </c>
      <c r="D13" s="18">
        <v>0</v>
      </c>
      <c r="E13" s="18">
        <v>0</v>
      </c>
      <c r="F13" s="148">
        <f t="shared" si="0"/>
        <v>2.94</v>
      </c>
      <c r="G13" s="150">
        <f t="shared" si="1"/>
        <v>-0.78043315907393584</v>
      </c>
      <c r="H13" s="150">
        <f>F13/$F$76</f>
        <v>5.8117698222863575E-4</v>
      </c>
      <c r="I13" s="115">
        <f>F13-F14</f>
        <v>-10.450000000000001</v>
      </c>
    </row>
    <row r="14" spans="1:18" ht="15.75" thickBot="1" x14ac:dyDescent="0.3">
      <c r="A14" s="100" t="s">
        <v>16</v>
      </c>
      <c r="B14" s="342">
        <v>0</v>
      </c>
      <c r="C14" s="60">
        <v>13.39</v>
      </c>
      <c r="D14" s="342">
        <v>0</v>
      </c>
      <c r="E14" s="25">
        <v>0</v>
      </c>
      <c r="F14" s="211">
        <f t="shared" si="0"/>
        <v>13.39</v>
      </c>
      <c r="G14" s="153"/>
      <c r="H14" s="153"/>
      <c r="I14" s="142"/>
    </row>
    <row r="15" spans="1:18" s="1" customFormat="1" ht="15.75" thickBot="1" x14ac:dyDescent="0.3">
      <c r="A15" s="201" t="s">
        <v>76</v>
      </c>
      <c r="B15" s="233">
        <v>0.2</v>
      </c>
      <c r="C15" s="223">
        <v>8.1199999999999992</v>
      </c>
      <c r="D15" s="223">
        <v>0</v>
      </c>
      <c r="E15" s="223">
        <v>0</v>
      </c>
      <c r="F15" s="408">
        <f>B15+C15+D15+E15</f>
        <v>8.3199999999999985</v>
      </c>
      <c r="G15" s="409">
        <f t="shared" ref="G15" si="2">(F15-F16)/F16</f>
        <v>1.7012987012987006</v>
      </c>
      <c r="H15" s="409">
        <f>F15/$F$76</f>
        <v>1.6446913238579077E-3</v>
      </c>
      <c r="I15" s="165">
        <f>F15-F16</f>
        <v>5.2399999999999984</v>
      </c>
    </row>
    <row r="16" spans="1:18" ht="15.75" thickBot="1" x14ac:dyDescent="0.3">
      <c r="A16" s="100" t="s">
        <v>16</v>
      </c>
      <c r="B16" s="133">
        <v>0</v>
      </c>
      <c r="C16" s="343">
        <v>3.08</v>
      </c>
      <c r="D16" s="65">
        <v>0</v>
      </c>
      <c r="E16" s="65">
        <v>0</v>
      </c>
      <c r="F16" s="211">
        <f>B16+C16+D16+E16</f>
        <v>3.08</v>
      </c>
      <c r="G16" s="153"/>
      <c r="H16" s="153"/>
      <c r="I16" s="142"/>
    </row>
    <row r="17" spans="1:9" ht="16.5" thickBot="1" x14ac:dyDescent="0.3">
      <c r="A17" s="37" t="s">
        <v>21</v>
      </c>
      <c r="B17" s="9">
        <v>4.91</v>
      </c>
      <c r="C17" s="32">
        <v>34.21</v>
      </c>
      <c r="D17" s="32">
        <v>0</v>
      </c>
      <c r="E17" s="32">
        <v>2.2799999999999998</v>
      </c>
      <c r="F17" s="148">
        <f t="shared" si="0"/>
        <v>41.400000000000006</v>
      </c>
      <c r="G17" s="150">
        <f t="shared" si="1"/>
        <v>0.21372031662269148</v>
      </c>
      <c r="H17" s="149">
        <f>F17/$F$76</f>
        <v>8.1839207701583407E-3</v>
      </c>
      <c r="I17" s="115">
        <f>F17-F18</f>
        <v>7.2900000000000063</v>
      </c>
    </row>
    <row r="18" spans="1:9" ht="15.75" thickBot="1" x14ac:dyDescent="0.3">
      <c r="A18" s="100" t="s">
        <v>16</v>
      </c>
      <c r="B18" s="25">
        <v>3.66</v>
      </c>
      <c r="C18" s="25">
        <v>28.06</v>
      </c>
      <c r="D18" s="25">
        <v>0</v>
      </c>
      <c r="E18" s="25">
        <v>2.39</v>
      </c>
      <c r="F18" s="211">
        <f t="shared" si="0"/>
        <v>34.11</v>
      </c>
      <c r="G18" s="154"/>
      <c r="H18" s="152"/>
      <c r="I18" s="142"/>
    </row>
    <row r="19" spans="1:9" ht="16.5" thickBot="1" x14ac:dyDescent="0.3">
      <c r="A19" s="37" t="s">
        <v>71</v>
      </c>
      <c r="B19" s="18">
        <v>0</v>
      </c>
      <c r="C19" s="18">
        <v>1</v>
      </c>
      <c r="D19" s="18">
        <v>0</v>
      </c>
      <c r="E19" s="18">
        <v>0.76</v>
      </c>
      <c r="F19" s="148">
        <f t="shared" si="0"/>
        <v>1.76</v>
      </c>
      <c r="G19" s="149">
        <f t="shared" si="1"/>
        <v>0.18120805369127518</v>
      </c>
      <c r="H19" s="149">
        <f>F19/$F$76</f>
        <v>3.4791547235455745E-4</v>
      </c>
      <c r="I19" s="115">
        <f>F19-F20</f>
        <v>0.27</v>
      </c>
    </row>
    <row r="20" spans="1:9" ht="15.75" thickBot="1" x14ac:dyDescent="0.3">
      <c r="A20" s="100" t="s">
        <v>16</v>
      </c>
      <c r="B20" s="25">
        <v>1.02</v>
      </c>
      <c r="C20" s="25">
        <v>0</v>
      </c>
      <c r="D20" s="25">
        <v>0</v>
      </c>
      <c r="E20" s="25">
        <v>0.47</v>
      </c>
      <c r="F20" s="211">
        <f t="shared" si="0"/>
        <v>1.49</v>
      </c>
      <c r="G20" s="154"/>
      <c r="H20" s="154"/>
      <c r="I20" s="142"/>
    </row>
    <row r="21" spans="1:9" ht="16.5" thickBot="1" x14ac:dyDescent="0.3">
      <c r="A21" s="37" t="s">
        <v>56</v>
      </c>
      <c r="B21" s="110">
        <v>41.6</v>
      </c>
      <c r="C21" s="110">
        <v>55.41</v>
      </c>
      <c r="D21" s="111">
        <v>0</v>
      </c>
      <c r="E21" s="17">
        <v>2.4500000000000002</v>
      </c>
      <c r="F21" s="148">
        <f>B21+C21+D21+E21</f>
        <v>99.46</v>
      </c>
      <c r="G21" s="149">
        <f t="shared" si="1"/>
        <v>-0.27087456931310022</v>
      </c>
      <c r="H21" s="149">
        <f>F21/$F$76</f>
        <v>1.9661177772945616E-2</v>
      </c>
      <c r="I21" s="115">
        <f>F21-F22</f>
        <v>-36.950000000000003</v>
      </c>
    </row>
    <row r="22" spans="1:9" ht="16.5" thickBot="1" x14ac:dyDescent="0.3">
      <c r="A22" s="100" t="s">
        <v>16</v>
      </c>
      <c r="B22" s="125">
        <v>37.93</v>
      </c>
      <c r="C22" s="125">
        <v>96.69</v>
      </c>
      <c r="D22" s="200">
        <v>0</v>
      </c>
      <c r="E22" s="125">
        <v>1.79</v>
      </c>
      <c r="F22" s="211">
        <f>B22+C22+D22+E22</f>
        <v>136.41</v>
      </c>
      <c r="G22" s="154"/>
      <c r="H22" s="154"/>
      <c r="I22" s="142"/>
    </row>
    <row r="23" spans="1:9" ht="16.5" thickBot="1" x14ac:dyDescent="0.3">
      <c r="A23" s="37" t="s">
        <v>57</v>
      </c>
      <c r="B23" s="32">
        <v>61.5</v>
      </c>
      <c r="C23" s="32">
        <v>267.58</v>
      </c>
      <c r="D23" s="32">
        <v>-0.06</v>
      </c>
      <c r="E23" s="32">
        <v>20.11</v>
      </c>
      <c r="F23" s="148">
        <f t="shared" si="0"/>
        <v>349.13</v>
      </c>
      <c r="G23" s="149">
        <f t="shared" si="1"/>
        <v>0.11976009493569381</v>
      </c>
      <c r="H23" s="149">
        <f>F23/$F$76</f>
        <v>6.901575503587877E-2</v>
      </c>
      <c r="I23" s="115">
        <f>F23-F24</f>
        <v>37.339999999999975</v>
      </c>
    </row>
    <row r="24" spans="1:9" ht="15.75" thickBot="1" x14ac:dyDescent="0.3">
      <c r="A24" s="100" t="s">
        <v>16</v>
      </c>
      <c r="B24" s="25">
        <v>77.69</v>
      </c>
      <c r="C24" s="25">
        <v>210.53</v>
      </c>
      <c r="D24" s="25">
        <v>0</v>
      </c>
      <c r="E24" s="25">
        <v>23.57</v>
      </c>
      <c r="F24" s="211">
        <f t="shared" si="0"/>
        <v>311.79000000000002</v>
      </c>
      <c r="G24" s="154"/>
      <c r="H24" s="154"/>
      <c r="I24" s="142"/>
    </row>
    <row r="25" spans="1:9" ht="16.5" thickBot="1" x14ac:dyDescent="0.3">
      <c r="A25" s="37" t="s">
        <v>58</v>
      </c>
      <c r="B25" s="18">
        <v>11.1</v>
      </c>
      <c r="C25" s="18">
        <v>170.02</v>
      </c>
      <c r="D25" s="18">
        <v>0</v>
      </c>
      <c r="E25" s="18">
        <v>0.33</v>
      </c>
      <c r="F25" s="148">
        <f t="shared" si="0"/>
        <v>181.45000000000002</v>
      </c>
      <c r="G25" s="149">
        <f t="shared" si="1"/>
        <v>0.94001924516198032</v>
      </c>
      <c r="H25" s="149">
        <f>F25/$F$76</f>
        <v>3.5868899124280942E-2</v>
      </c>
      <c r="I25" s="115">
        <f>F25-F26</f>
        <v>87.920000000000016</v>
      </c>
    </row>
    <row r="26" spans="1:9" ht="15.75" thickBot="1" x14ac:dyDescent="0.3">
      <c r="A26" s="100" t="s">
        <v>16</v>
      </c>
      <c r="B26" s="25">
        <v>9.6</v>
      </c>
      <c r="C26" s="25">
        <v>73.14</v>
      </c>
      <c r="D26" s="25">
        <v>10.37</v>
      </c>
      <c r="E26" s="25">
        <v>0.42</v>
      </c>
      <c r="F26" s="211">
        <f t="shared" si="0"/>
        <v>93.53</v>
      </c>
      <c r="G26" s="154"/>
      <c r="H26" s="154"/>
      <c r="I26" s="142"/>
    </row>
    <row r="27" spans="1:9" ht="16.5" thickBot="1" x14ac:dyDescent="0.3">
      <c r="A27" s="37" t="s">
        <v>55</v>
      </c>
      <c r="B27" s="18">
        <v>1.1100000000000001</v>
      </c>
      <c r="C27" s="18">
        <v>4.58</v>
      </c>
      <c r="D27" s="18">
        <v>0</v>
      </c>
      <c r="E27" s="18">
        <v>0</v>
      </c>
      <c r="F27" s="148">
        <f t="shared" si="0"/>
        <v>5.69</v>
      </c>
      <c r="G27" s="149">
        <f t="shared" si="1"/>
        <v>3.2148148148148143</v>
      </c>
      <c r="H27" s="149">
        <f>F27/$F$76</f>
        <v>1.1247949077826318E-3</v>
      </c>
      <c r="I27" s="115">
        <f>F27-F28</f>
        <v>4.34</v>
      </c>
    </row>
    <row r="28" spans="1:9" ht="15.75" thickBot="1" x14ac:dyDescent="0.3">
      <c r="A28" s="100" t="s">
        <v>16</v>
      </c>
      <c r="B28" s="25">
        <v>1.02</v>
      </c>
      <c r="C28" s="25">
        <v>0.33</v>
      </c>
      <c r="D28" s="25">
        <v>0</v>
      </c>
      <c r="E28" s="25">
        <v>0</v>
      </c>
      <c r="F28" s="211">
        <f t="shared" si="0"/>
        <v>1.35</v>
      </c>
      <c r="G28" s="154"/>
      <c r="H28" s="154"/>
      <c r="I28" s="142"/>
    </row>
    <row r="29" spans="1:9" ht="16.5" thickBot="1" x14ac:dyDescent="0.3">
      <c r="A29" s="37" t="s">
        <v>77</v>
      </c>
      <c r="B29" s="18">
        <v>2.75</v>
      </c>
      <c r="C29" s="18">
        <v>43.67</v>
      </c>
      <c r="D29" s="18">
        <v>0</v>
      </c>
      <c r="E29" s="18">
        <v>0.84</v>
      </c>
      <c r="F29" s="148">
        <f t="shared" si="0"/>
        <v>47.260000000000005</v>
      </c>
      <c r="G29" s="149">
        <f t="shared" si="1"/>
        <v>0.6830484330484331</v>
      </c>
      <c r="H29" s="149">
        <f>F29/$F$76</f>
        <v>9.3423211497024924E-3</v>
      </c>
      <c r="I29" s="115">
        <f>F29-F30</f>
        <v>19.180000000000003</v>
      </c>
    </row>
    <row r="30" spans="1:9" ht="15.75" thickBot="1" x14ac:dyDescent="0.3">
      <c r="A30" s="100" t="s">
        <v>16</v>
      </c>
      <c r="B30" s="25">
        <v>2.2999999999999998</v>
      </c>
      <c r="C30" s="25">
        <v>25.78</v>
      </c>
      <c r="D30" s="25">
        <v>0</v>
      </c>
      <c r="E30" s="25">
        <v>0</v>
      </c>
      <c r="F30" s="211">
        <f t="shared" si="0"/>
        <v>28.080000000000002</v>
      </c>
      <c r="G30" s="154"/>
      <c r="H30" s="154"/>
      <c r="I30" s="142"/>
    </row>
    <row r="31" spans="1:9" ht="16.5" thickBot="1" x14ac:dyDescent="0.3">
      <c r="A31" s="37" t="s">
        <v>25</v>
      </c>
      <c r="B31" s="18">
        <v>0.24</v>
      </c>
      <c r="C31" s="18">
        <v>4.32</v>
      </c>
      <c r="D31" s="18">
        <v>0</v>
      </c>
      <c r="E31" s="18">
        <v>0</v>
      </c>
      <c r="F31" s="148">
        <f t="shared" si="0"/>
        <v>4.5600000000000005</v>
      </c>
      <c r="G31" s="149">
        <f t="shared" si="1"/>
        <v>2.5625</v>
      </c>
      <c r="H31" s="149">
        <f>F31/$F$76</f>
        <v>9.0141736019135347E-4</v>
      </c>
      <c r="I31" s="115">
        <f>F31-F32</f>
        <v>3.2800000000000002</v>
      </c>
    </row>
    <row r="32" spans="1:9" ht="15.75" thickBot="1" x14ac:dyDescent="0.3">
      <c r="A32" s="100" t="s">
        <v>16</v>
      </c>
      <c r="B32" s="25">
        <v>0.04</v>
      </c>
      <c r="C32" s="25">
        <v>1.24</v>
      </c>
      <c r="D32" s="25">
        <v>0</v>
      </c>
      <c r="E32" s="25">
        <v>0</v>
      </c>
      <c r="F32" s="211">
        <f t="shared" si="0"/>
        <v>1.28</v>
      </c>
      <c r="G32" s="152"/>
      <c r="H32" s="152"/>
      <c r="I32" s="142"/>
    </row>
    <row r="33" spans="1:35" ht="16.5" thickBot="1" x14ac:dyDescent="0.3">
      <c r="A33" s="37" t="s">
        <v>59</v>
      </c>
      <c r="B33" s="367">
        <v>138.33000000000001</v>
      </c>
      <c r="C33" s="401">
        <v>288.32</v>
      </c>
      <c r="D33" s="370">
        <v>113.63</v>
      </c>
      <c r="E33" s="369">
        <v>0.5</v>
      </c>
      <c r="F33" s="148">
        <f t="shared" si="0"/>
        <v>540.78</v>
      </c>
      <c r="G33" s="149">
        <f t="shared" si="1"/>
        <v>0.45047340611002312</v>
      </c>
      <c r="H33" s="150">
        <f>F33/$F$76</f>
        <v>0.10690098246585089</v>
      </c>
      <c r="I33" s="115">
        <f>F33-F34</f>
        <v>167.94999999999993</v>
      </c>
    </row>
    <row r="34" spans="1:35" ht="15.75" thickBot="1" x14ac:dyDescent="0.3">
      <c r="A34" s="100" t="s">
        <v>16</v>
      </c>
      <c r="B34" s="420">
        <v>122.09</v>
      </c>
      <c r="C34" s="398">
        <v>249</v>
      </c>
      <c r="D34" s="421">
        <v>1.07</v>
      </c>
      <c r="E34" s="421">
        <v>0.67</v>
      </c>
      <c r="F34" s="151">
        <f t="shared" si="0"/>
        <v>372.83000000000004</v>
      </c>
      <c r="G34" s="154"/>
      <c r="H34" s="154"/>
      <c r="I34" s="142"/>
    </row>
    <row r="35" spans="1:35" s="1" customFormat="1" ht="16.5" thickBot="1" x14ac:dyDescent="0.3">
      <c r="A35" s="37" t="s">
        <v>28</v>
      </c>
      <c r="B35" s="127">
        <v>183.16</v>
      </c>
      <c r="C35" s="127">
        <v>1100.71</v>
      </c>
      <c r="D35" s="127">
        <v>0</v>
      </c>
      <c r="E35" s="161">
        <v>1.81</v>
      </c>
      <c r="F35" s="148">
        <f t="shared" si="0"/>
        <v>1285.68</v>
      </c>
      <c r="G35" s="162">
        <f t="shared" si="1"/>
        <v>0.20307675032283418</v>
      </c>
      <c r="H35" s="163">
        <f>F35/$F$76</f>
        <v>0.25415225255500423</v>
      </c>
      <c r="I35" s="164">
        <f>F35-F36</f>
        <v>217.01999999999998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100" t="s">
        <v>16</v>
      </c>
      <c r="B36" s="60">
        <v>176.54</v>
      </c>
      <c r="C36" s="60">
        <v>890.23</v>
      </c>
      <c r="D36" s="60">
        <v>0</v>
      </c>
      <c r="E36" s="60">
        <v>1.89</v>
      </c>
      <c r="F36" s="211">
        <f t="shared" si="0"/>
        <v>1068.6600000000001</v>
      </c>
      <c r="G36" s="154"/>
      <c r="H36" s="154"/>
      <c r="I36" s="14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7" t="s">
        <v>30</v>
      </c>
      <c r="B37" s="126">
        <v>122.76</v>
      </c>
      <c r="C37" s="126">
        <v>258.45999999999998</v>
      </c>
      <c r="D37" s="126">
        <v>0</v>
      </c>
      <c r="E37" s="126">
        <v>0.76</v>
      </c>
      <c r="F37" s="148">
        <f t="shared" si="0"/>
        <v>381.97999999999996</v>
      </c>
      <c r="G37" s="162">
        <f t="shared" si="1"/>
        <v>-5.8861211718037904E-2</v>
      </c>
      <c r="H37" s="166">
        <f>F37/$F$76</f>
        <v>7.5509518255678323E-2</v>
      </c>
      <c r="I37" s="165">
        <f>F37-F38</f>
        <v>-23.890000000000043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100" t="s">
        <v>16</v>
      </c>
      <c r="B38" s="60">
        <v>116.9</v>
      </c>
      <c r="C38" s="60">
        <v>284.97000000000003</v>
      </c>
      <c r="D38" s="60">
        <v>3.2</v>
      </c>
      <c r="E38" s="60">
        <v>0.8</v>
      </c>
      <c r="F38" s="211">
        <f t="shared" si="0"/>
        <v>405.87</v>
      </c>
      <c r="G38" s="152"/>
      <c r="H38" s="154"/>
      <c r="I38" s="14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7" t="s">
        <v>60</v>
      </c>
      <c r="B39" s="126">
        <v>0.02</v>
      </c>
      <c r="C39" s="126">
        <v>0</v>
      </c>
      <c r="D39" s="126">
        <v>0</v>
      </c>
      <c r="E39" s="126">
        <v>0</v>
      </c>
      <c r="F39" s="148">
        <f t="shared" si="0"/>
        <v>0.02</v>
      </c>
      <c r="G39" s="149">
        <f t="shared" si="1"/>
        <v>1</v>
      </c>
      <c r="H39" s="149">
        <f>F39/$F$76</f>
        <v>3.9535849131199707E-6</v>
      </c>
      <c r="I39" s="115">
        <f>F39-F40</f>
        <v>0.01</v>
      </c>
    </row>
    <row r="40" spans="1:35" ht="15.75" thickBot="1" x14ac:dyDescent="0.3">
      <c r="A40" s="100" t="s">
        <v>16</v>
      </c>
      <c r="B40" s="60">
        <v>0.01</v>
      </c>
      <c r="C40" s="60">
        <v>0</v>
      </c>
      <c r="D40" s="60">
        <v>0</v>
      </c>
      <c r="E40" s="60">
        <v>0</v>
      </c>
      <c r="F40" s="211">
        <f t="shared" si="0"/>
        <v>0.01</v>
      </c>
      <c r="G40" s="152"/>
      <c r="H40" s="154"/>
      <c r="I40" s="142"/>
    </row>
    <row r="41" spans="1:35" ht="16.5" thickBot="1" x14ac:dyDescent="0.3">
      <c r="A41" s="37" t="s">
        <v>18</v>
      </c>
      <c r="B41" s="126">
        <v>7.77</v>
      </c>
      <c r="C41" s="126">
        <v>209.18</v>
      </c>
      <c r="D41" s="126">
        <v>0</v>
      </c>
      <c r="E41" s="126">
        <v>5.09</v>
      </c>
      <c r="F41" s="148">
        <f>B41+C41+D41+E41</f>
        <v>222.04000000000002</v>
      </c>
      <c r="G41" s="149">
        <f t="shared" si="1"/>
        <v>2.4358737774497277E-2</v>
      </c>
      <c r="H41" s="149">
        <f>F41/$F$76</f>
        <v>4.3892699705457922E-2</v>
      </c>
      <c r="I41" s="115">
        <f>F41-F42</f>
        <v>5.2800000000000296</v>
      </c>
    </row>
    <row r="42" spans="1:35" ht="15.75" thickBot="1" x14ac:dyDescent="0.3">
      <c r="A42" s="100" t="s">
        <v>16</v>
      </c>
      <c r="B42" s="60">
        <v>6.21</v>
      </c>
      <c r="C42" s="60">
        <v>186.89</v>
      </c>
      <c r="D42" s="60">
        <v>18.18</v>
      </c>
      <c r="E42" s="60">
        <v>5.48</v>
      </c>
      <c r="F42" s="237">
        <f>B42+C42+D42+E42</f>
        <v>216.76</v>
      </c>
      <c r="G42" s="153"/>
      <c r="H42" s="154"/>
      <c r="I42" s="142"/>
    </row>
    <row r="43" spans="1:35" ht="15.75" thickBot="1" x14ac:dyDescent="0.3">
      <c r="A43" s="201" t="s">
        <v>61</v>
      </c>
      <c r="B43" s="223">
        <v>18.04</v>
      </c>
      <c r="C43" s="228">
        <v>24.77</v>
      </c>
      <c r="D43" s="228">
        <v>0</v>
      </c>
      <c r="E43" s="228">
        <v>0.33</v>
      </c>
      <c r="F43" s="238">
        <f>B43+C43+D43+E43</f>
        <v>43.14</v>
      </c>
      <c r="G43" s="162">
        <f t="shared" ref="G43" si="3">(F43-F44)/F44</f>
        <v>0.11300309597523227</v>
      </c>
      <c r="H43" s="239">
        <f>F43/$F$76</f>
        <v>8.5278826575997772E-3</v>
      </c>
      <c r="I43" s="165">
        <f>F43-F44</f>
        <v>4.3800000000000026</v>
      </c>
    </row>
    <row r="44" spans="1:35" ht="15.75" thickBot="1" x14ac:dyDescent="0.3">
      <c r="A44" s="143" t="s">
        <v>16</v>
      </c>
      <c r="B44" s="341">
        <v>14.81</v>
      </c>
      <c r="C44" s="61">
        <v>23.74</v>
      </c>
      <c r="D44" s="61">
        <v>0</v>
      </c>
      <c r="E44" s="61">
        <v>0.21</v>
      </c>
      <c r="F44" s="238">
        <f>B44+C44+D44+E44</f>
        <v>38.76</v>
      </c>
      <c r="G44" s="154"/>
      <c r="H44" s="220"/>
      <c r="I44" s="225"/>
    </row>
    <row r="45" spans="1:35" ht="15.75" thickBot="1" x14ac:dyDescent="0.3">
      <c r="A45" s="221" t="s">
        <v>24</v>
      </c>
      <c r="B45" s="222">
        <v>14.01</v>
      </c>
      <c r="C45" s="223">
        <v>52.38</v>
      </c>
      <c r="D45" s="223">
        <v>0</v>
      </c>
      <c r="E45" s="223">
        <v>0.09</v>
      </c>
      <c r="F45" s="148">
        <f t="shared" ref="F45:F54" si="4">B45+C45+D45+E45</f>
        <v>66.48</v>
      </c>
      <c r="G45" s="162">
        <f t="shared" ref="G45" si="5">(F45-F46)/F46</f>
        <v>0.62662099339368726</v>
      </c>
      <c r="H45" s="162">
        <f>F45/$F$76</f>
        <v>1.3141716251210784E-2</v>
      </c>
      <c r="I45" s="165">
        <f>F45-F46</f>
        <v>25.61</v>
      </c>
      <c r="J45" s="457"/>
    </row>
    <row r="46" spans="1:35" ht="15.75" thickBot="1" x14ac:dyDescent="0.3">
      <c r="A46" s="100" t="s">
        <v>16</v>
      </c>
      <c r="B46" s="133">
        <v>4.24</v>
      </c>
      <c r="C46" s="65">
        <v>36.57</v>
      </c>
      <c r="D46" s="65">
        <v>0</v>
      </c>
      <c r="E46" s="65">
        <v>0.06</v>
      </c>
      <c r="F46" s="211">
        <f t="shared" si="4"/>
        <v>40.870000000000005</v>
      </c>
      <c r="G46" s="152"/>
      <c r="H46" s="152"/>
      <c r="I46" s="219"/>
    </row>
    <row r="47" spans="1:35" ht="15.75" thickBot="1" x14ac:dyDescent="0.3">
      <c r="A47" s="201" t="s">
        <v>62</v>
      </c>
      <c r="B47" s="233">
        <v>0</v>
      </c>
      <c r="C47" s="399">
        <v>0</v>
      </c>
      <c r="D47" s="399">
        <v>0</v>
      </c>
      <c r="E47" s="399">
        <v>0.03</v>
      </c>
      <c r="F47" s="146">
        <f t="shared" si="4"/>
        <v>0.03</v>
      </c>
      <c r="G47" s="162">
        <f t="shared" ref="G47" si="6">(F47-F48)/F48</f>
        <v>0.49999999999999989</v>
      </c>
      <c r="H47" s="162">
        <f>F47/$F$76</f>
        <v>5.9303773696799561E-6</v>
      </c>
      <c r="I47" s="165">
        <f>F47-F48</f>
        <v>9.9999999999999985E-3</v>
      </c>
    </row>
    <row r="48" spans="1:35" ht="15.75" thickBot="1" x14ac:dyDescent="0.3">
      <c r="A48" s="100" t="s">
        <v>16</v>
      </c>
      <c r="B48" s="133">
        <v>0</v>
      </c>
      <c r="C48" s="76">
        <v>0</v>
      </c>
      <c r="D48" s="76">
        <v>0</v>
      </c>
      <c r="E48" s="65">
        <v>0.02</v>
      </c>
      <c r="F48" s="237">
        <f t="shared" si="4"/>
        <v>0.02</v>
      </c>
      <c r="G48" s="235"/>
      <c r="H48" s="235"/>
      <c r="I48" s="142"/>
    </row>
    <row r="49" spans="1:9" ht="15.75" thickBot="1" x14ac:dyDescent="0.3">
      <c r="A49" s="201" t="s">
        <v>17</v>
      </c>
      <c r="B49" s="223">
        <v>6.62</v>
      </c>
      <c r="C49" s="223">
        <v>52.87</v>
      </c>
      <c r="D49" s="223">
        <v>0</v>
      </c>
      <c r="E49" s="228">
        <v>15.96</v>
      </c>
      <c r="F49" s="238">
        <f t="shared" si="4"/>
        <v>75.449999999999989</v>
      </c>
      <c r="G49" s="240">
        <f t="shared" ref="G49" si="7">(F49-F50)/F50</f>
        <v>0.23911972409262586</v>
      </c>
      <c r="H49" s="166">
        <f>F49/$F$76</f>
        <v>1.4914899084745088E-2</v>
      </c>
      <c r="I49" s="165">
        <f>F49-F50</f>
        <v>14.559999999999988</v>
      </c>
    </row>
    <row r="50" spans="1:9" ht="15.75" thickBot="1" x14ac:dyDescent="0.3">
      <c r="A50" s="100" t="s">
        <v>16</v>
      </c>
      <c r="B50" s="65">
        <v>30.23</v>
      </c>
      <c r="C50" s="65">
        <v>15.71</v>
      </c>
      <c r="D50" s="65">
        <v>0</v>
      </c>
      <c r="E50" s="65">
        <v>14.95</v>
      </c>
      <c r="F50" s="237">
        <f t="shared" si="4"/>
        <v>60.89</v>
      </c>
      <c r="G50" s="154"/>
      <c r="H50" s="154"/>
      <c r="I50" s="142"/>
    </row>
    <row r="51" spans="1:9" ht="15.75" thickBot="1" x14ac:dyDescent="0.3">
      <c r="A51" s="201" t="s">
        <v>29</v>
      </c>
      <c r="B51" s="396">
        <v>84.97</v>
      </c>
      <c r="C51" s="390">
        <v>355.18</v>
      </c>
      <c r="D51" s="397">
        <v>0</v>
      </c>
      <c r="E51" s="393">
        <v>1.1399999999999999</v>
      </c>
      <c r="F51" s="238">
        <f t="shared" si="4"/>
        <v>441.28999999999996</v>
      </c>
      <c r="G51" s="162">
        <f t="shared" ref="G51" si="8">(F51-F52)/F52</f>
        <v>2.5016259407228427E-2</v>
      </c>
      <c r="H51" s="166">
        <f>F51/$F$76</f>
        <v>8.7233874315535587E-2</v>
      </c>
      <c r="I51" s="165">
        <f>F51-F52</f>
        <v>10.769999999999982</v>
      </c>
    </row>
    <row r="52" spans="1:9" ht="15.75" thickBot="1" x14ac:dyDescent="0.3">
      <c r="A52" s="100" t="s">
        <v>16</v>
      </c>
      <c r="B52" s="450">
        <v>79.77</v>
      </c>
      <c r="C52" s="451">
        <v>349.47</v>
      </c>
      <c r="D52" s="451">
        <v>0</v>
      </c>
      <c r="E52" s="452">
        <v>1.28</v>
      </c>
      <c r="F52" s="237">
        <f t="shared" si="4"/>
        <v>430.52</v>
      </c>
      <c r="G52" s="154"/>
      <c r="H52" s="154"/>
      <c r="I52" s="142"/>
    </row>
    <row r="53" spans="1:9" ht="15.75" thickBot="1" x14ac:dyDescent="0.3">
      <c r="A53" s="201" t="s">
        <v>22</v>
      </c>
      <c r="B53" s="228">
        <v>5.15</v>
      </c>
      <c r="C53" s="228">
        <v>18.39</v>
      </c>
      <c r="D53" s="228">
        <v>0</v>
      </c>
      <c r="E53" s="399">
        <v>0.04</v>
      </c>
      <c r="F53" s="238">
        <f t="shared" si="4"/>
        <v>23.58</v>
      </c>
      <c r="G53" s="162">
        <f t="shared" ref="G53" si="9">(F53-F54)/F54</f>
        <v>0.69396551724137923</v>
      </c>
      <c r="H53" s="166">
        <f>F53/$F$76</f>
        <v>4.6612766125684454E-3</v>
      </c>
      <c r="I53" s="165">
        <f>F53-F54</f>
        <v>9.6599999999999984</v>
      </c>
    </row>
    <row r="54" spans="1:9" ht="15.75" thickBot="1" x14ac:dyDescent="0.3">
      <c r="A54" s="100" t="s">
        <v>16</v>
      </c>
      <c r="B54" s="65">
        <v>4.17</v>
      </c>
      <c r="C54" s="65">
        <v>9.73</v>
      </c>
      <c r="D54" s="65">
        <v>0</v>
      </c>
      <c r="E54" s="65">
        <v>0.02</v>
      </c>
      <c r="F54" s="237">
        <f t="shared" si="4"/>
        <v>13.92</v>
      </c>
      <c r="G54" s="152"/>
      <c r="H54" s="154"/>
      <c r="I54" s="142"/>
    </row>
    <row r="55" spans="1:9" ht="15.75" x14ac:dyDescent="0.25">
      <c r="A55" s="101" t="s">
        <v>66</v>
      </c>
      <c r="B55" s="234">
        <f>SUM(B5,B7,B9,B11,B13,B15,B17,B19,B21,B23,B25,B27,B29,B31,B33,B35,B37,B39,B41,B43,B45,B47,B49,B51,B53)</f>
        <v>775.50999999999988</v>
      </c>
      <c r="C55" s="234">
        <f t="shared" ref="C55:F55" si="10">SUM(C5,C7,C9,C11,C13,C15,C17,C19,C21,C23,C25,C27,C29,C31,C33,C35,C37,C39,C41,C43,C45,C47,C49,C51,C53)</f>
        <v>3180.79</v>
      </c>
      <c r="D55" s="234">
        <f t="shared" si="10"/>
        <v>241.63</v>
      </c>
      <c r="E55" s="234">
        <f t="shared" si="10"/>
        <v>73.75</v>
      </c>
      <c r="F55" s="234">
        <f t="shared" si="10"/>
        <v>4271.68</v>
      </c>
      <c r="G55" s="236">
        <f>(F55-F56)/F56</f>
        <v>0.1291361144446149</v>
      </c>
      <c r="H55" s="155">
        <f>F55/$F$76</f>
        <v>0.84442248008381593</v>
      </c>
      <c r="I55" s="115">
        <f>F55-F56</f>
        <v>488.54000000000042</v>
      </c>
    </row>
    <row r="56" spans="1:9" x14ac:dyDescent="0.25">
      <c r="A56" s="100" t="s">
        <v>26</v>
      </c>
      <c r="B56" s="140">
        <f>SUM(B6,B8,B10,B12,B14,B16,B18,B20,B22,B24,B26,B28,B30,B32,B34,B36,B38,B40,B42,B44,B46,B48,B50,B52,B54)</f>
        <v>740.1099999999999</v>
      </c>
      <c r="C56" s="140">
        <f t="shared" ref="C56:F56" si="11">SUM(C6,C8,C10,C12,C14,C16,C18,C20,C22,C24,C26,C28,C30,C32,C34,C36,C38,C40,C42,C44,C46,C48,C50,C52,C54)</f>
        <v>2681.32</v>
      </c>
      <c r="D56" s="140">
        <f t="shared" si="11"/>
        <v>285.60999999999996</v>
      </c>
      <c r="E56" s="140">
        <f t="shared" si="11"/>
        <v>76.100000000000009</v>
      </c>
      <c r="F56" s="140">
        <f t="shared" si="11"/>
        <v>3783.14</v>
      </c>
      <c r="G56" s="105"/>
      <c r="H56" s="105"/>
      <c r="I56" s="109"/>
    </row>
    <row r="57" spans="1:9" ht="15.75" x14ac:dyDescent="0.25">
      <c r="A57" s="101" t="s">
        <v>27</v>
      </c>
      <c r="B57" s="113">
        <f>(B55-B56)/B56</f>
        <v>4.783072786477683E-2</v>
      </c>
      <c r="C57" s="113">
        <f t="shared" ref="C57:F57" si="12">(C55-C56)/C56</f>
        <v>0.18627765428967813</v>
      </c>
      <c r="D57" s="113">
        <f t="shared" si="12"/>
        <v>-0.15398620496481205</v>
      </c>
      <c r="E57" s="113">
        <f t="shared" si="12"/>
        <v>-3.0880420499343079E-2</v>
      </c>
      <c r="F57" s="113">
        <f t="shared" si="12"/>
        <v>0.1291361144446149</v>
      </c>
      <c r="G57" s="105"/>
      <c r="H57" s="105"/>
      <c r="I57" s="109"/>
    </row>
    <row r="58" spans="1:9" ht="15.75" x14ac:dyDescent="0.25">
      <c r="A58" s="89" t="s">
        <v>31</v>
      </c>
      <c r="B58" s="98"/>
      <c r="C58" s="98"/>
      <c r="D58" s="98"/>
      <c r="E58" s="98"/>
      <c r="F58" s="98"/>
      <c r="G58" s="105"/>
      <c r="H58" s="105"/>
      <c r="I58" s="109"/>
    </row>
    <row r="59" spans="1:9" ht="16.5" thickBot="1" x14ac:dyDescent="0.3">
      <c r="A59" s="103" t="s">
        <v>69</v>
      </c>
      <c r="B59" s="144">
        <v>14.09</v>
      </c>
      <c r="C59" s="144">
        <v>33.79</v>
      </c>
      <c r="D59" s="144">
        <v>0</v>
      </c>
      <c r="E59" s="144">
        <v>0</v>
      </c>
      <c r="F59" s="156">
        <f>B59+C59+D59+E59</f>
        <v>47.879999999999995</v>
      </c>
      <c r="G59" s="157">
        <f t="shared" ref="G59" si="13">(F59-F60)/F60</f>
        <v>0.62195121951219501</v>
      </c>
      <c r="H59" s="157">
        <f>F59/$F$76</f>
        <v>9.4648822820092102E-3</v>
      </c>
      <c r="I59" s="115">
        <f>F59-F60</f>
        <v>18.359999999999996</v>
      </c>
    </row>
    <row r="60" spans="1:9" ht="15.75" thickBot="1" x14ac:dyDescent="0.3">
      <c r="A60" s="143" t="s">
        <v>16</v>
      </c>
      <c r="B60" s="145">
        <v>6.96</v>
      </c>
      <c r="C60" s="145">
        <v>22.56</v>
      </c>
      <c r="D60" s="145">
        <v>0</v>
      </c>
      <c r="E60" s="145">
        <v>0</v>
      </c>
      <c r="F60" s="151">
        <f t="shared" ref="F60:F72" si="14">B60+C60+D60+E60</f>
        <v>29.52</v>
      </c>
      <c r="G60" s="154"/>
      <c r="H60" s="154"/>
      <c r="I60" s="142"/>
    </row>
    <row r="61" spans="1:9" ht="16.5" thickBot="1" x14ac:dyDescent="0.3">
      <c r="A61" s="103" t="s">
        <v>32</v>
      </c>
      <c r="B61" s="146">
        <v>85.2</v>
      </c>
      <c r="C61" s="146">
        <v>35.28</v>
      </c>
      <c r="D61" s="146">
        <v>0</v>
      </c>
      <c r="E61" s="146">
        <v>5.03</v>
      </c>
      <c r="F61" s="148">
        <f t="shared" si="14"/>
        <v>125.51</v>
      </c>
      <c r="G61" s="149">
        <f t="shared" ref="G61:G73" si="15">(F61-F62)/F62</f>
        <v>0.42641209228321414</v>
      </c>
      <c r="H61" s="149">
        <f>F61/$F$76</f>
        <v>2.4810722122284377E-2</v>
      </c>
      <c r="I61" s="115">
        <f>F61-F62</f>
        <v>37.52000000000001</v>
      </c>
    </row>
    <row r="62" spans="1:9" ht="15.75" thickBot="1" x14ac:dyDescent="0.3">
      <c r="A62" s="143" t="s">
        <v>16</v>
      </c>
      <c r="B62" s="145">
        <v>65.87</v>
      </c>
      <c r="C62" s="145">
        <v>18.79</v>
      </c>
      <c r="D62" s="145">
        <v>0</v>
      </c>
      <c r="E62" s="145">
        <v>3.33</v>
      </c>
      <c r="F62" s="151">
        <f t="shared" si="14"/>
        <v>87.99</v>
      </c>
      <c r="G62" s="154"/>
      <c r="H62" s="154"/>
      <c r="I62" s="142"/>
    </row>
    <row r="63" spans="1:9" ht="16.5" thickBot="1" x14ac:dyDescent="0.3">
      <c r="A63" s="37" t="s">
        <v>35</v>
      </c>
      <c r="B63" s="146">
        <v>20.48</v>
      </c>
      <c r="C63" s="146">
        <v>31.25</v>
      </c>
      <c r="D63" s="146">
        <v>0</v>
      </c>
      <c r="E63" s="146">
        <v>7.0000000000000007E-2</v>
      </c>
      <c r="F63" s="148">
        <f t="shared" si="14"/>
        <v>51.800000000000004</v>
      </c>
      <c r="G63" s="149">
        <f t="shared" si="15"/>
        <v>0.86196980589503969</v>
      </c>
      <c r="H63" s="149">
        <f>F63/$F$76</f>
        <v>1.0239784924980726E-2</v>
      </c>
      <c r="I63" s="115">
        <f>F63-F64</f>
        <v>23.980000000000004</v>
      </c>
    </row>
    <row r="64" spans="1:9" ht="15.75" thickBot="1" x14ac:dyDescent="0.3">
      <c r="A64" s="143" t="s">
        <v>16</v>
      </c>
      <c r="B64" s="145">
        <v>17.72</v>
      </c>
      <c r="C64" s="145">
        <v>10.1</v>
      </c>
      <c r="D64" s="145">
        <v>0</v>
      </c>
      <c r="E64" s="145">
        <v>0</v>
      </c>
      <c r="F64" s="151">
        <f t="shared" si="14"/>
        <v>27.82</v>
      </c>
      <c r="G64" s="154"/>
      <c r="H64" s="154"/>
      <c r="I64" s="142"/>
    </row>
    <row r="65" spans="1:9" ht="16.5" thickBot="1" x14ac:dyDescent="0.3">
      <c r="A65" s="37" t="s">
        <v>33</v>
      </c>
      <c r="B65" s="146">
        <v>57.86</v>
      </c>
      <c r="C65" s="146">
        <v>15.5</v>
      </c>
      <c r="D65" s="146">
        <v>0</v>
      </c>
      <c r="E65" s="146">
        <v>0</v>
      </c>
      <c r="F65" s="148">
        <f t="shared" si="14"/>
        <v>73.36</v>
      </c>
      <c r="G65" s="149">
        <f t="shared" si="15"/>
        <v>0.37121495327102805</v>
      </c>
      <c r="H65" s="149">
        <f>F65/$F$76</f>
        <v>1.4501749461324053E-2</v>
      </c>
      <c r="I65" s="115">
        <f>F65-F66</f>
        <v>19.86</v>
      </c>
    </row>
    <row r="66" spans="1:9" ht="15.75" thickBot="1" x14ac:dyDescent="0.3">
      <c r="A66" s="143" t="s">
        <v>16</v>
      </c>
      <c r="B66" s="441">
        <v>44.86</v>
      </c>
      <c r="C66" s="441">
        <v>7.22</v>
      </c>
      <c r="D66" s="441">
        <v>1.42</v>
      </c>
      <c r="E66" s="441">
        <v>0</v>
      </c>
      <c r="F66" s="442">
        <f>B66+C66+D66+E66</f>
        <v>53.5</v>
      </c>
      <c r="G66" s="153"/>
      <c r="H66" s="153"/>
      <c r="I66" s="142"/>
    </row>
    <row r="67" spans="1:9" ht="16.5" thickBot="1" x14ac:dyDescent="0.3">
      <c r="A67" s="37" t="s">
        <v>78</v>
      </c>
      <c r="B67" s="443">
        <v>0.97</v>
      </c>
      <c r="C67" s="444">
        <v>0.05</v>
      </c>
      <c r="D67" s="444">
        <v>0</v>
      </c>
      <c r="E67" s="444">
        <v>0</v>
      </c>
      <c r="F67" s="438">
        <f>B67+C67+D67+E67</f>
        <v>1.02</v>
      </c>
      <c r="G67" s="149" t="e">
        <f>(F67-F68)/F68</f>
        <v>#DIV/0!</v>
      </c>
      <c r="H67" s="149">
        <f>F67/F76</f>
        <v>2.0163283056911851E-4</v>
      </c>
      <c r="I67" s="115">
        <f>F67-F68</f>
        <v>1.02</v>
      </c>
    </row>
    <row r="68" spans="1:9" ht="15.75" thickBot="1" x14ac:dyDescent="0.3">
      <c r="A68" s="143" t="s">
        <v>16</v>
      </c>
      <c r="B68" s="145">
        <v>0</v>
      </c>
      <c r="C68" s="145">
        <v>0</v>
      </c>
      <c r="D68" s="440">
        <v>0</v>
      </c>
      <c r="E68" s="145">
        <v>0</v>
      </c>
      <c r="F68" s="371">
        <f>B68+C68+D68+E68</f>
        <v>0</v>
      </c>
      <c r="G68" s="154"/>
      <c r="H68" s="154"/>
      <c r="I68" s="142"/>
    </row>
    <row r="69" spans="1:9" ht="16.5" thickBot="1" x14ac:dyDescent="0.3">
      <c r="A69" s="345" t="s">
        <v>34</v>
      </c>
      <c r="B69" s="146">
        <v>69.97</v>
      </c>
      <c r="C69" s="146">
        <v>64.489999999999995</v>
      </c>
      <c r="D69" s="146">
        <v>0</v>
      </c>
      <c r="E69" s="146">
        <v>5.98</v>
      </c>
      <c r="F69" s="273">
        <f t="shared" si="14"/>
        <v>140.43999999999997</v>
      </c>
      <c r="G69" s="274">
        <f t="shared" si="15"/>
        <v>0.2583101872592059</v>
      </c>
      <c r="H69" s="274">
        <f>F69/$F$76</f>
        <v>2.7762073259928431E-2</v>
      </c>
      <c r="I69" s="439">
        <f>F69-F70</f>
        <v>28.82999999999997</v>
      </c>
    </row>
    <row r="70" spans="1:9" ht="15.75" thickBot="1" x14ac:dyDescent="0.3">
      <c r="A70" s="143" t="s">
        <v>36</v>
      </c>
      <c r="B70" s="145">
        <v>51.15</v>
      </c>
      <c r="C70" s="145">
        <v>54.95</v>
      </c>
      <c r="D70" s="145">
        <v>0</v>
      </c>
      <c r="E70" s="145">
        <v>5.51</v>
      </c>
      <c r="F70" s="151">
        <f t="shared" si="14"/>
        <v>111.61</v>
      </c>
      <c r="G70" s="154"/>
      <c r="H70" s="154"/>
      <c r="I70" s="142"/>
    </row>
    <row r="71" spans="1:9" ht="16.5" thickBot="1" x14ac:dyDescent="0.3">
      <c r="A71" s="37" t="s">
        <v>64</v>
      </c>
      <c r="B71" s="146">
        <v>315.48</v>
      </c>
      <c r="C71" s="146">
        <v>30.24</v>
      </c>
      <c r="D71" s="146">
        <v>0</v>
      </c>
      <c r="E71" s="146">
        <v>1.29</v>
      </c>
      <c r="F71" s="148">
        <f t="shared" si="14"/>
        <v>347.01000000000005</v>
      </c>
      <c r="G71" s="149">
        <f t="shared" si="15"/>
        <v>0.3037156704361878</v>
      </c>
      <c r="H71" s="149">
        <f>F71/$F$76</f>
        <v>6.8596675035088067E-2</v>
      </c>
      <c r="I71" s="115">
        <f>F71-F72</f>
        <v>80.840000000000089</v>
      </c>
    </row>
    <row r="72" spans="1:9" ht="15.75" thickBot="1" x14ac:dyDescent="0.3">
      <c r="A72" s="143" t="s">
        <v>36</v>
      </c>
      <c r="B72" s="145">
        <v>253.66</v>
      </c>
      <c r="C72" s="145">
        <v>10.5</v>
      </c>
      <c r="D72" s="145">
        <v>0</v>
      </c>
      <c r="E72" s="145">
        <v>2.0099999999999998</v>
      </c>
      <c r="F72" s="151">
        <f t="shared" si="14"/>
        <v>266.16999999999996</v>
      </c>
      <c r="G72" s="154"/>
      <c r="H72" s="154"/>
      <c r="I72" s="142"/>
    </row>
    <row r="73" spans="1:9" ht="15.75" x14ac:dyDescent="0.25">
      <c r="A73" s="102" t="s">
        <v>37</v>
      </c>
      <c r="B73" s="120">
        <f t="shared" ref="B73:F74" si="16">SUM(B59,B61,B63,B65,B67,B69,B71)</f>
        <v>564.04999999999995</v>
      </c>
      <c r="C73" s="120">
        <f t="shared" si="16"/>
        <v>210.6</v>
      </c>
      <c r="D73" s="120">
        <f t="shared" si="16"/>
        <v>0</v>
      </c>
      <c r="E73" s="120">
        <f t="shared" si="16"/>
        <v>12.370000000000001</v>
      </c>
      <c r="F73" s="120">
        <f t="shared" si="16"/>
        <v>787.02</v>
      </c>
      <c r="G73" s="155">
        <f t="shared" si="15"/>
        <v>0.3649086904493507</v>
      </c>
      <c r="H73" s="155">
        <f>F73/$F$76</f>
        <v>0.15557751991618399</v>
      </c>
      <c r="I73" s="115">
        <f>F73-F74</f>
        <v>210.41000000000008</v>
      </c>
    </row>
    <row r="74" spans="1:9" x14ac:dyDescent="0.25">
      <c r="A74" s="100" t="s">
        <v>26</v>
      </c>
      <c r="B74" s="140">
        <f t="shared" si="16"/>
        <v>440.22</v>
      </c>
      <c r="C74" s="140">
        <f t="shared" si="16"/>
        <v>124.12</v>
      </c>
      <c r="D74" s="140">
        <f t="shared" si="16"/>
        <v>1.42</v>
      </c>
      <c r="E74" s="140">
        <f t="shared" si="16"/>
        <v>10.85</v>
      </c>
      <c r="F74" s="140">
        <f t="shared" si="16"/>
        <v>576.6099999999999</v>
      </c>
      <c r="G74" s="141"/>
      <c r="H74" s="141"/>
      <c r="I74" s="139"/>
    </row>
    <row r="75" spans="1:9" ht="15.75" x14ac:dyDescent="0.25">
      <c r="A75" s="101" t="s">
        <v>27</v>
      </c>
      <c r="B75" s="113">
        <f t="shared" ref="B75:F75" si="17">(B73-B74)/B74</f>
        <v>0.28129117259552022</v>
      </c>
      <c r="C75" s="113">
        <f t="shared" si="17"/>
        <v>0.69674508540122448</v>
      </c>
      <c r="D75" s="113">
        <f t="shared" si="17"/>
        <v>-1</v>
      </c>
      <c r="E75" s="113">
        <f t="shared" si="17"/>
        <v>0.14009216589861764</v>
      </c>
      <c r="F75" s="113">
        <f t="shared" si="17"/>
        <v>0.3649086904493507</v>
      </c>
      <c r="G75" s="105"/>
      <c r="H75" s="105"/>
      <c r="I75" s="109"/>
    </row>
    <row r="76" spans="1:9" ht="15.75" x14ac:dyDescent="0.25">
      <c r="A76" s="114" t="s">
        <v>42</v>
      </c>
      <c r="B76" s="115">
        <f>B73+B55</f>
        <v>1339.56</v>
      </c>
      <c r="C76" s="115">
        <f t="shared" ref="C76:F76" si="18">C73+C55</f>
        <v>3391.39</v>
      </c>
      <c r="D76" s="115">
        <f t="shared" si="18"/>
        <v>241.63</v>
      </c>
      <c r="E76" s="115">
        <f t="shared" si="18"/>
        <v>86.12</v>
      </c>
      <c r="F76" s="115">
        <f t="shared" si="18"/>
        <v>5058.7000000000007</v>
      </c>
      <c r="G76" s="112">
        <f t="shared" ref="G76" si="19">(F76-F77)/F77</f>
        <v>0.16031882562073529</v>
      </c>
      <c r="H76" s="112">
        <f>F76/$F$76</f>
        <v>1</v>
      </c>
      <c r="I76" s="115">
        <f>F76-F77</f>
        <v>698.95000000000073</v>
      </c>
    </row>
    <row r="77" spans="1:9" x14ac:dyDescent="0.25">
      <c r="A77" s="100" t="s">
        <v>26</v>
      </c>
      <c r="B77" s="139">
        <f>B56+B74</f>
        <v>1180.33</v>
      </c>
      <c r="C77" s="139">
        <f t="shared" ref="C77:F77" si="20">C56+C74</f>
        <v>2805.44</v>
      </c>
      <c r="D77" s="139">
        <f t="shared" si="20"/>
        <v>287.02999999999997</v>
      </c>
      <c r="E77" s="139">
        <f t="shared" si="20"/>
        <v>86.95</v>
      </c>
      <c r="F77" s="139">
        <f t="shared" si="20"/>
        <v>4359.75</v>
      </c>
      <c r="G77" s="105"/>
      <c r="H77" s="105"/>
      <c r="I77" s="109"/>
    </row>
    <row r="78" spans="1:9" ht="15.75" x14ac:dyDescent="0.25">
      <c r="A78" s="104" t="s">
        <v>27</v>
      </c>
      <c r="B78" s="112">
        <f>(B76-B77)/B77</f>
        <v>0.13490295086967208</v>
      </c>
      <c r="C78" s="112">
        <f t="shared" ref="C78:E78" si="21">(C76-C77)/C77</f>
        <v>0.20886206798220594</v>
      </c>
      <c r="D78" s="112">
        <f t="shared" si="21"/>
        <v>-0.1581716196913214</v>
      </c>
      <c r="E78" s="112">
        <f t="shared" si="21"/>
        <v>-9.5457159286946314E-3</v>
      </c>
      <c r="F78" s="112">
        <f>(F76-F77)/F77</f>
        <v>0.16031882562073529</v>
      </c>
      <c r="G78" s="105"/>
      <c r="H78" s="105"/>
      <c r="I78" s="109"/>
    </row>
    <row r="79" spans="1:9" ht="15.75" x14ac:dyDescent="0.25">
      <c r="A79" s="89" t="s">
        <v>43</v>
      </c>
      <c r="B79" s="112">
        <f>B76/$F$76</f>
        <v>0.26480321031094939</v>
      </c>
      <c r="C79" s="112">
        <f t="shared" ref="C79:F79" si="22">C76/$F$76</f>
        <v>0.67040741692529693</v>
      </c>
      <c r="D79" s="112">
        <f t="shared" si="22"/>
        <v>4.7765236127858927E-2</v>
      </c>
      <c r="E79" s="112">
        <f t="shared" si="22"/>
        <v>1.7024136635894596E-2</v>
      </c>
      <c r="F79" s="112">
        <f t="shared" si="22"/>
        <v>1</v>
      </c>
      <c r="G79" s="105"/>
      <c r="H79" s="105"/>
      <c r="I79" s="109"/>
    </row>
    <row r="80" spans="1:9" x14ac:dyDescent="0.25">
      <c r="A80" s="100" t="s">
        <v>44</v>
      </c>
      <c r="B80" s="141">
        <f>B77/$F$77</f>
        <v>0.27073341361316589</v>
      </c>
      <c r="C80" s="141">
        <f>C77/$F$77</f>
        <v>0.64348643844257125</v>
      </c>
      <c r="D80" s="141">
        <f>D77/$F$77</f>
        <v>6.5836343827054292E-2</v>
      </c>
      <c r="E80" s="141">
        <f>E77/$F$77</f>
        <v>1.9943804117208558E-2</v>
      </c>
      <c r="F80" s="141">
        <f>F77/$F$77</f>
        <v>1</v>
      </c>
      <c r="G80" s="105"/>
      <c r="H80" s="105"/>
      <c r="I80" s="109"/>
    </row>
    <row r="81" spans="1:1" ht="15.75" x14ac:dyDescent="0.25">
      <c r="A81" s="96"/>
    </row>
    <row r="82" spans="1:1" ht="18.75" x14ac:dyDescent="0.3">
      <c r="A82" s="97" t="s">
        <v>45</v>
      </c>
    </row>
    <row r="83" spans="1:1" s="210" customFormat="1" x14ac:dyDescent="0.25">
      <c r="A83" s="210" t="s">
        <v>67</v>
      </c>
    </row>
    <row r="84" spans="1:1" s="210" customFormat="1" x14ac:dyDescent="0.25">
      <c r="A84" s="210" t="s">
        <v>68</v>
      </c>
    </row>
    <row r="85" spans="1:1" x14ac:dyDescent="0.25">
      <c r="A85" s="210" t="s">
        <v>75</v>
      </c>
    </row>
    <row r="86" spans="1:1" x14ac:dyDescent="0.25">
      <c r="A86" s="210" t="s">
        <v>73</v>
      </c>
    </row>
    <row r="87" spans="1:1" x14ac:dyDescent="0.25">
      <c r="A87" s="210" t="s">
        <v>79</v>
      </c>
    </row>
  </sheetData>
  <mergeCells count="1">
    <mergeCell ref="A1:I2"/>
  </mergeCells>
  <pageMargins left="0.7" right="0.7" top="0.75" bottom="0.75" header="0.3" footer="0.3"/>
  <pageSetup paperSize="9" scale="67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workbookViewId="0">
      <selection sqref="A1:H2"/>
    </sheetView>
  </sheetViews>
  <sheetFormatPr defaultRowHeight="15" x14ac:dyDescent="0.25"/>
  <cols>
    <col min="1" max="1" width="30.28515625" style="175" customWidth="1"/>
    <col min="2" max="2" width="12.5703125" style="175" customWidth="1"/>
    <col min="3" max="3" width="14.140625" style="175" customWidth="1"/>
    <col min="4" max="4" width="14.5703125" style="175" customWidth="1"/>
    <col min="5" max="5" width="10.28515625" style="175" customWidth="1"/>
    <col min="6" max="6" width="11" style="175" customWidth="1"/>
    <col min="7" max="7" width="9.140625" style="175"/>
    <col min="8" max="8" width="10.28515625" style="175" customWidth="1"/>
    <col min="9" max="16384" width="9.140625" style="175"/>
  </cols>
  <sheetData>
    <row r="1" spans="1:8" x14ac:dyDescent="0.25">
      <c r="A1" s="466" t="s">
        <v>81</v>
      </c>
      <c r="B1" s="467"/>
      <c r="C1" s="467"/>
      <c r="D1" s="467"/>
      <c r="E1" s="467"/>
      <c r="F1" s="467"/>
      <c r="G1" s="467"/>
      <c r="H1" s="467"/>
    </row>
    <row r="2" spans="1:8" x14ac:dyDescent="0.25">
      <c r="A2" s="468"/>
      <c r="B2" s="468"/>
      <c r="C2" s="468"/>
      <c r="D2" s="468"/>
      <c r="E2" s="468"/>
      <c r="F2" s="468"/>
      <c r="G2" s="468"/>
      <c r="H2" s="468"/>
    </row>
    <row r="3" spans="1:8" ht="15.75" thickBot="1" x14ac:dyDescent="0.3">
      <c r="A3" s="469"/>
      <c r="B3" s="469"/>
      <c r="C3" s="469"/>
      <c r="D3" s="469"/>
      <c r="E3" s="469"/>
      <c r="F3" s="469"/>
      <c r="G3" s="469"/>
      <c r="H3" s="469"/>
    </row>
    <row r="4" spans="1:8" ht="48" thickBot="1" x14ac:dyDescent="0.3">
      <c r="A4" s="176" t="s">
        <v>0</v>
      </c>
      <c r="B4" s="177" t="s">
        <v>47</v>
      </c>
      <c r="C4" s="177" t="s">
        <v>46</v>
      </c>
      <c r="D4" s="177" t="s">
        <v>53</v>
      </c>
      <c r="E4" s="177" t="s">
        <v>12</v>
      </c>
      <c r="F4" s="178" t="s">
        <v>13</v>
      </c>
      <c r="G4" s="179" t="s">
        <v>14</v>
      </c>
      <c r="H4" s="180" t="s">
        <v>15</v>
      </c>
    </row>
    <row r="5" spans="1:8" ht="15.75" x14ac:dyDescent="0.25">
      <c r="A5" s="453"/>
      <c r="B5" s="454"/>
      <c r="C5" s="454"/>
      <c r="D5" s="454"/>
      <c r="E5" s="454"/>
      <c r="F5" s="454"/>
      <c r="G5" s="454"/>
      <c r="H5" s="455"/>
    </row>
    <row r="6" spans="1:8" ht="15.75" x14ac:dyDescent="0.25">
      <c r="A6" s="89" t="s">
        <v>63</v>
      </c>
      <c r="B6" s="182"/>
      <c r="C6" s="182"/>
      <c r="D6" s="182"/>
      <c r="E6" s="182"/>
      <c r="F6" s="182"/>
      <c r="G6" s="182"/>
      <c r="H6" s="182"/>
    </row>
    <row r="7" spans="1:8" ht="16.5" thickBot="1" x14ac:dyDescent="0.3">
      <c r="A7" s="37" t="s">
        <v>19</v>
      </c>
      <c r="B7" s="184">
        <v>8.33</v>
      </c>
      <c r="C7" s="184">
        <v>0</v>
      </c>
      <c r="D7" s="184">
        <v>55.92</v>
      </c>
      <c r="E7" s="241">
        <f>B7+C7+D7</f>
        <v>64.25</v>
      </c>
      <c r="F7" s="242">
        <f>(E7-E8)/E8</f>
        <v>0.32474226804123713</v>
      </c>
      <c r="G7" s="243">
        <f>E7/$E$66</f>
        <v>5.3698286669452561E-2</v>
      </c>
      <c r="H7" s="186">
        <f>E7-E8</f>
        <v>15.75</v>
      </c>
    </row>
    <row r="8" spans="1:8" ht="15.75" thickBot="1" x14ac:dyDescent="0.3">
      <c r="A8" s="100" t="s">
        <v>16</v>
      </c>
      <c r="B8" s="213">
        <v>4.63</v>
      </c>
      <c r="C8" s="213">
        <v>0.48</v>
      </c>
      <c r="D8" s="213">
        <v>43.39</v>
      </c>
      <c r="E8" s="244">
        <f t="shared" ref="E8:E53" si="0">B8+C8+D8</f>
        <v>48.5</v>
      </c>
      <c r="F8" s="245"/>
      <c r="G8" s="247"/>
      <c r="H8" s="214"/>
    </row>
    <row r="9" spans="1:8" ht="16.5" thickBot="1" x14ac:dyDescent="0.3">
      <c r="A9" s="37" t="s">
        <v>23</v>
      </c>
      <c r="B9" s="187">
        <v>1.59</v>
      </c>
      <c r="C9" s="187">
        <v>0.32</v>
      </c>
      <c r="D9" s="187">
        <v>1.89</v>
      </c>
      <c r="E9" s="249">
        <f t="shared" si="0"/>
        <v>3.8</v>
      </c>
      <c r="F9" s="248">
        <f t="shared" ref="F9:F39" si="1">(E9-E10)/E10</f>
        <v>-0.29759704251386326</v>
      </c>
      <c r="G9" s="248">
        <f>E9/$E$66</f>
        <v>3.1759297952361045E-3</v>
      </c>
      <c r="H9" s="216">
        <f>E9-E10</f>
        <v>-1.6100000000000003</v>
      </c>
    </row>
    <row r="10" spans="1:8" ht="15.75" thickBot="1" x14ac:dyDescent="0.3">
      <c r="A10" s="100" t="s">
        <v>16</v>
      </c>
      <c r="B10" s="213">
        <v>3.38</v>
      </c>
      <c r="C10" s="213">
        <v>0.24</v>
      </c>
      <c r="D10" s="213">
        <v>1.79</v>
      </c>
      <c r="E10" s="250">
        <f t="shared" si="0"/>
        <v>5.41</v>
      </c>
      <c r="F10" s="245"/>
      <c r="G10" s="245"/>
      <c r="H10" s="214"/>
    </row>
    <row r="11" spans="1:8" ht="16.5" thickBot="1" x14ac:dyDescent="0.3">
      <c r="A11" s="37" t="s">
        <v>20</v>
      </c>
      <c r="B11" s="187">
        <v>0.83</v>
      </c>
      <c r="C11" s="187">
        <v>0</v>
      </c>
      <c r="D11" s="187">
        <v>3.24</v>
      </c>
      <c r="E11" s="251">
        <f t="shared" si="0"/>
        <v>4.07</v>
      </c>
      <c r="F11" s="252">
        <f>(E11-E12)/E12</f>
        <v>-0.56931216931216921</v>
      </c>
      <c r="G11" s="248">
        <f>E11/$E$66</f>
        <v>3.4015879648976177E-3</v>
      </c>
      <c r="H11" s="254">
        <f>E11-E12</f>
        <v>-5.379999999999999</v>
      </c>
    </row>
    <row r="12" spans="1:8" ht="16.5" customHeight="1" thickBot="1" x14ac:dyDescent="0.3">
      <c r="A12" s="100" t="s">
        <v>16</v>
      </c>
      <c r="B12" s="213">
        <v>6</v>
      </c>
      <c r="C12" s="213">
        <v>0</v>
      </c>
      <c r="D12" s="213">
        <v>3.45</v>
      </c>
      <c r="E12" s="244">
        <f t="shared" si="0"/>
        <v>9.4499999999999993</v>
      </c>
      <c r="F12" s="253"/>
      <c r="G12" s="253"/>
      <c r="H12" s="276"/>
    </row>
    <row r="13" spans="1:8" ht="15.75" thickBot="1" x14ac:dyDescent="0.3">
      <c r="A13" s="99" t="s">
        <v>70</v>
      </c>
      <c r="B13" s="187">
        <v>0</v>
      </c>
      <c r="C13" s="187">
        <v>0</v>
      </c>
      <c r="D13" s="187">
        <v>0.14000000000000001</v>
      </c>
      <c r="E13" s="187">
        <f t="shared" si="0"/>
        <v>0.14000000000000001</v>
      </c>
      <c r="F13" s="266" t="e">
        <f>(E13-E14)/E14</f>
        <v>#DIV/0!</v>
      </c>
      <c r="G13" s="266">
        <f>E13/E66</f>
        <v>1.1700793982448808E-4</v>
      </c>
      <c r="H13" s="267">
        <f>E13-E14</f>
        <v>0.14000000000000001</v>
      </c>
    </row>
    <row r="14" spans="1:8" x14ac:dyDescent="0.25">
      <c r="A14" s="429" t="s">
        <v>16</v>
      </c>
      <c r="B14" s="404">
        <v>0</v>
      </c>
      <c r="C14" s="404">
        <v>0</v>
      </c>
      <c r="D14" s="404">
        <v>0</v>
      </c>
      <c r="E14" s="404">
        <f t="shared" si="0"/>
        <v>0</v>
      </c>
      <c r="F14" s="247"/>
      <c r="G14" s="247"/>
      <c r="H14" s="446"/>
    </row>
    <row r="15" spans="1:8" ht="15.75" thickBot="1" x14ac:dyDescent="0.3">
      <c r="A15" s="201" t="s">
        <v>76</v>
      </c>
      <c r="B15" s="447">
        <v>0</v>
      </c>
      <c r="C15" s="447">
        <v>0</v>
      </c>
      <c r="D15" s="447">
        <v>0.05</v>
      </c>
      <c r="E15" s="447">
        <f>B15+C15+D15</f>
        <v>0.05</v>
      </c>
      <c r="F15" s="243" t="e">
        <f>(E15-E16)/E16</f>
        <v>#DIV/0!</v>
      </c>
      <c r="G15" s="243">
        <f>E15/E66</f>
        <v>4.1788549937317168E-5</v>
      </c>
      <c r="H15" s="448">
        <f>E15-E16</f>
        <v>0.05</v>
      </c>
    </row>
    <row r="16" spans="1:8" ht="15.75" thickBot="1" x14ac:dyDescent="0.3">
      <c r="A16" s="344" t="s">
        <v>16</v>
      </c>
      <c r="B16" s="244">
        <v>0</v>
      </c>
      <c r="C16" s="449">
        <v>0</v>
      </c>
      <c r="D16" s="449">
        <v>0</v>
      </c>
      <c r="E16" s="449">
        <f>B16+C16+D16</f>
        <v>0</v>
      </c>
      <c r="F16" s="253"/>
      <c r="G16" s="253"/>
      <c r="H16" s="276"/>
    </row>
    <row r="17" spans="1:8" ht="16.5" thickBot="1" x14ac:dyDescent="0.3">
      <c r="A17" s="345" t="s">
        <v>21</v>
      </c>
      <c r="B17" s="187">
        <v>0</v>
      </c>
      <c r="C17" s="187">
        <v>0</v>
      </c>
      <c r="D17" s="187">
        <v>14.34</v>
      </c>
      <c r="E17" s="430">
        <f t="shared" si="0"/>
        <v>14.34</v>
      </c>
      <c r="F17" s="257">
        <f t="shared" si="1"/>
        <v>0.52229299363057324</v>
      </c>
      <c r="G17" s="257">
        <f>E17/$E$66</f>
        <v>1.1984956122022564E-2</v>
      </c>
      <c r="H17" s="255">
        <f>E17-E18</f>
        <v>4.92</v>
      </c>
    </row>
    <row r="18" spans="1:8" ht="15.75" thickBot="1" x14ac:dyDescent="0.3">
      <c r="A18" s="100" t="s">
        <v>16</v>
      </c>
      <c r="B18" s="404">
        <v>0</v>
      </c>
      <c r="C18" s="404">
        <v>0</v>
      </c>
      <c r="D18" s="404">
        <v>9.42</v>
      </c>
      <c r="E18" s="258">
        <f t="shared" si="0"/>
        <v>9.42</v>
      </c>
      <c r="F18" s="259"/>
      <c r="G18" s="259"/>
      <c r="H18" s="260"/>
    </row>
    <row r="19" spans="1:8" ht="16.5" thickBot="1" x14ac:dyDescent="0.3">
      <c r="A19" s="37" t="s">
        <v>71</v>
      </c>
      <c r="B19" s="413">
        <v>0</v>
      </c>
      <c r="C19" s="413">
        <v>0</v>
      </c>
      <c r="D19" s="413">
        <v>0.8</v>
      </c>
      <c r="E19" s="414">
        <f t="shared" si="0"/>
        <v>0.8</v>
      </c>
      <c r="F19" s="415" t="e">
        <f t="shared" ref="F19" si="2">(E19-E20)/E20</f>
        <v>#DIV/0!</v>
      </c>
      <c r="G19" s="415">
        <f>E19/$E$66</f>
        <v>6.6861679899707469E-4</v>
      </c>
      <c r="H19" s="416">
        <f>E19-E20</f>
        <v>0.8</v>
      </c>
    </row>
    <row r="20" spans="1:8" ht="15.75" thickBot="1" x14ac:dyDescent="0.3">
      <c r="A20" s="100" t="s">
        <v>16</v>
      </c>
      <c r="B20" s="405">
        <v>0</v>
      </c>
      <c r="C20" s="213">
        <v>0</v>
      </c>
      <c r="D20" s="213">
        <v>0</v>
      </c>
      <c r="E20" s="402">
        <f t="shared" si="0"/>
        <v>0</v>
      </c>
      <c r="F20" s="269"/>
      <c r="G20" s="269"/>
      <c r="H20" s="403"/>
    </row>
    <row r="21" spans="1:8" ht="16.5" thickBot="1" x14ac:dyDescent="0.3">
      <c r="A21" s="37" t="s">
        <v>56</v>
      </c>
      <c r="B21" s="249">
        <v>0.76</v>
      </c>
      <c r="C21" s="249">
        <v>10.3</v>
      </c>
      <c r="D21" s="187">
        <v>21.35</v>
      </c>
      <c r="E21" s="249">
        <f t="shared" si="0"/>
        <v>32.410000000000004</v>
      </c>
      <c r="F21" s="248">
        <f t="shared" si="1"/>
        <v>0.37739056523586939</v>
      </c>
      <c r="G21" s="248">
        <f>E21/$E$66</f>
        <v>2.7087338069368992E-2</v>
      </c>
      <c r="H21" s="261">
        <f>E21-E22</f>
        <v>8.8800000000000061</v>
      </c>
    </row>
    <row r="22" spans="1:8" ht="15.75" thickBot="1" x14ac:dyDescent="0.3">
      <c r="A22" s="100" t="s">
        <v>16</v>
      </c>
      <c r="B22" s="213">
        <v>8.6199999999999992</v>
      </c>
      <c r="C22" s="213">
        <v>7.03</v>
      </c>
      <c r="D22" s="217">
        <v>7.88</v>
      </c>
      <c r="E22" s="244">
        <f t="shared" si="0"/>
        <v>23.529999999999998</v>
      </c>
      <c r="F22" s="253"/>
      <c r="G22" s="253"/>
      <c r="H22" s="256"/>
    </row>
    <row r="23" spans="1:8" ht="16.5" thickBot="1" x14ac:dyDescent="0.3">
      <c r="A23" s="37" t="s">
        <v>57</v>
      </c>
      <c r="B23" s="187">
        <v>3.93</v>
      </c>
      <c r="C23" s="187">
        <v>7.2</v>
      </c>
      <c r="D23" s="187">
        <v>33.78</v>
      </c>
      <c r="E23" s="249">
        <f t="shared" si="0"/>
        <v>44.910000000000004</v>
      </c>
      <c r="F23" s="248">
        <f t="shared" si="1"/>
        <v>-0.6444743508549714</v>
      </c>
      <c r="G23" s="248">
        <f>E23/$E$66</f>
        <v>3.7534475553698279E-2</v>
      </c>
      <c r="H23" s="261">
        <f>E23-E24</f>
        <v>-81.41</v>
      </c>
    </row>
    <row r="24" spans="1:8" ht="15.75" thickBot="1" x14ac:dyDescent="0.3">
      <c r="A24" s="100" t="s">
        <v>16</v>
      </c>
      <c r="B24" s="213">
        <v>92.44</v>
      </c>
      <c r="C24" s="213">
        <v>5.26</v>
      </c>
      <c r="D24" s="213">
        <v>28.62</v>
      </c>
      <c r="E24" s="244">
        <f t="shared" si="0"/>
        <v>126.32000000000001</v>
      </c>
      <c r="F24" s="253"/>
      <c r="G24" s="253"/>
      <c r="H24" s="256"/>
    </row>
    <row r="25" spans="1:8" ht="16.5" thickBot="1" x14ac:dyDescent="0.3">
      <c r="A25" s="37" t="s">
        <v>58</v>
      </c>
      <c r="B25" s="187">
        <v>0.01</v>
      </c>
      <c r="C25" s="187">
        <v>4.67</v>
      </c>
      <c r="D25" s="187">
        <v>16.98</v>
      </c>
      <c r="E25" s="249">
        <f t="shared" si="0"/>
        <v>21.66</v>
      </c>
      <c r="F25" s="248">
        <f t="shared" si="1"/>
        <v>0.14300791556728215</v>
      </c>
      <c r="G25" s="248">
        <f>E25/$E$66</f>
        <v>1.8102799832845799E-2</v>
      </c>
      <c r="H25" s="261">
        <f>E25-E26</f>
        <v>2.7099999999999973</v>
      </c>
    </row>
    <row r="26" spans="1:8" ht="15.75" thickBot="1" x14ac:dyDescent="0.3">
      <c r="A26" s="100" t="s">
        <v>16</v>
      </c>
      <c r="B26" s="213">
        <v>0.38</v>
      </c>
      <c r="C26" s="213">
        <v>11.07</v>
      </c>
      <c r="D26" s="213">
        <v>7.5</v>
      </c>
      <c r="E26" s="244">
        <f t="shared" si="0"/>
        <v>18.950000000000003</v>
      </c>
      <c r="F26" s="253"/>
      <c r="G26" s="253"/>
      <c r="H26" s="256"/>
    </row>
    <row r="27" spans="1:8" ht="16.5" thickBot="1" x14ac:dyDescent="0.3">
      <c r="A27" s="37" t="s">
        <v>55</v>
      </c>
      <c r="B27" s="187">
        <v>0</v>
      </c>
      <c r="C27" s="187">
        <v>0</v>
      </c>
      <c r="D27" s="187">
        <v>0.5</v>
      </c>
      <c r="E27" s="249">
        <f t="shared" si="0"/>
        <v>0.5</v>
      </c>
      <c r="F27" s="248">
        <f t="shared" si="1"/>
        <v>1.3809523809523812</v>
      </c>
      <c r="G27" s="248">
        <f>E27/$E$66</f>
        <v>4.1788549937317167E-4</v>
      </c>
      <c r="H27" s="261">
        <f>E27-E28</f>
        <v>0.29000000000000004</v>
      </c>
    </row>
    <row r="28" spans="1:8" ht="15.75" thickBot="1" x14ac:dyDescent="0.3">
      <c r="A28" s="100" t="s">
        <v>16</v>
      </c>
      <c r="B28" s="213">
        <v>0</v>
      </c>
      <c r="C28" s="213">
        <v>0</v>
      </c>
      <c r="D28" s="213">
        <v>0.21</v>
      </c>
      <c r="E28" s="244">
        <f t="shared" si="0"/>
        <v>0.21</v>
      </c>
      <c r="F28" s="253"/>
      <c r="G28" s="253"/>
      <c r="H28" s="256"/>
    </row>
    <row r="29" spans="1:8" ht="16.5" thickBot="1" x14ac:dyDescent="0.3">
      <c r="A29" s="37" t="s">
        <v>77</v>
      </c>
      <c r="B29" s="187">
        <v>0</v>
      </c>
      <c r="C29" s="187">
        <v>0</v>
      </c>
      <c r="D29" s="262">
        <v>8.68</v>
      </c>
      <c r="E29" s="263">
        <f t="shared" si="0"/>
        <v>8.68</v>
      </c>
      <c r="F29" s="248">
        <f t="shared" si="1"/>
        <v>0.7053045186640472</v>
      </c>
      <c r="G29" s="248">
        <f>E29/$E$66</f>
        <v>7.2544922691182602E-3</v>
      </c>
      <c r="H29" s="264">
        <f>E29-E30</f>
        <v>3.59</v>
      </c>
    </row>
    <row r="30" spans="1:8" ht="15.75" thickBot="1" x14ac:dyDescent="0.3">
      <c r="A30" s="100" t="s">
        <v>16</v>
      </c>
      <c r="B30" s="213">
        <v>0</v>
      </c>
      <c r="C30" s="213">
        <v>0</v>
      </c>
      <c r="D30" s="213">
        <v>5.09</v>
      </c>
      <c r="E30" s="250">
        <f t="shared" si="0"/>
        <v>5.09</v>
      </c>
      <c r="F30" s="245"/>
      <c r="G30" s="253"/>
      <c r="H30" s="265"/>
    </row>
    <row r="31" spans="1:8" ht="16.5" thickBot="1" x14ac:dyDescent="0.3">
      <c r="A31" s="37" t="s">
        <v>25</v>
      </c>
      <c r="B31" s="187">
        <v>0</v>
      </c>
      <c r="C31" s="187">
        <v>0</v>
      </c>
      <c r="D31" s="187">
        <v>0.34</v>
      </c>
      <c r="E31" s="249">
        <f t="shared" si="0"/>
        <v>0.34</v>
      </c>
      <c r="F31" s="248">
        <f t="shared" si="1"/>
        <v>1.2666666666666668</v>
      </c>
      <c r="G31" s="248">
        <f>E31/$E$66</f>
        <v>2.8416213957375676E-4</v>
      </c>
      <c r="H31" s="261">
        <f>E31-E32</f>
        <v>0.19000000000000003</v>
      </c>
    </row>
    <row r="32" spans="1:8" ht="15.75" thickBot="1" x14ac:dyDescent="0.3">
      <c r="A32" s="100" t="s">
        <v>16</v>
      </c>
      <c r="B32" s="213">
        <v>0</v>
      </c>
      <c r="C32" s="213">
        <v>0</v>
      </c>
      <c r="D32" s="213">
        <v>0.15</v>
      </c>
      <c r="E32" s="250">
        <f t="shared" si="0"/>
        <v>0.15</v>
      </c>
      <c r="F32" s="253"/>
      <c r="G32" s="245"/>
      <c r="H32" s="256"/>
    </row>
    <row r="33" spans="1:8" ht="16.5" thickBot="1" x14ac:dyDescent="0.3">
      <c r="A33" s="37" t="s">
        <v>59</v>
      </c>
      <c r="B33" s="378">
        <v>0</v>
      </c>
      <c r="C33" s="406">
        <v>0</v>
      </c>
      <c r="D33" s="378">
        <v>33.32</v>
      </c>
      <c r="E33" s="249">
        <f t="shared" si="0"/>
        <v>33.32</v>
      </c>
      <c r="F33" s="266">
        <f t="shared" si="1"/>
        <v>-0.43477523324851569</v>
      </c>
      <c r="G33" s="252">
        <f>E33/$E$66</f>
        <v>2.7847889678228162E-2</v>
      </c>
      <c r="H33" s="267">
        <f>E33-E34</f>
        <v>-25.630000000000003</v>
      </c>
    </row>
    <row r="34" spans="1:8" ht="15.75" thickBot="1" x14ac:dyDescent="0.3">
      <c r="A34" s="100" t="s">
        <v>16</v>
      </c>
      <c r="B34" s="407">
        <v>0</v>
      </c>
      <c r="C34" s="123">
        <v>0</v>
      </c>
      <c r="D34" s="394">
        <v>58.95</v>
      </c>
      <c r="E34" s="333">
        <f t="shared" si="0"/>
        <v>58.95</v>
      </c>
      <c r="F34" s="253"/>
      <c r="G34" s="247"/>
      <c r="H34" s="256"/>
    </row>
    <row r="35" spans="1:8" ht="16.5" thickBot="1" x14ac:dyDescent="0.3">
      <c r="A35" s="37" t="s">
        <v>28</v>
      </c>
      <c r="B35" s="334">
        <v>0</v>
      </c>
      <c r="C35" s="249">
        <v>3.26</v>
      </c>
      <c r="D35" s="249">
        <v>196.58</v>
      </c>
      <c r="E35" s="187">
        <f t="shared" si="0"/>
        <v>199.84</v>
      </c>
      <c r="F35" s="252">
        <f t="shared" si="1"/>
        <v>0.17941454202077436</v>
      </c>
      <c r="G35" s="248">
        <f>E35/$E$66</f>
        <v>0.16702047638946926</v>
      </c>
      <c r="H35" s="267">
        <f>E35-E36</f>
        <v>30.400000000000006</v>
      </c>
    </row>
    <row r="36" spans="1:8" ht="15.75" thickBot="1" x14ac:dyDescent="0.3">
      <c r="A36" s="100" t="s">
        <v>16</v>
      </c>
      <c r="B36" s="213">
        <v>64.459999999999994</v>
      </c>
      <c r="C36" s="213">
        <v>2.2599999999999998</v>
      </c>
      <c r="D36" s="213">
        <v>102.72</v>
      </c>
      <c r="E36" s="268">
        <f t="shared" si="0"/>
        <v>169.44</v>
      </c>
      <c r="F36" s="253"/>
      <c r="G36" s="269"/>
      <c r="H36" s="270"/>
    </row>
    <row r="37" spans="1:8" ht="16.5" thickBot="1" x14ac:dyDescent="0.3">
      <c r="A37" s="37" t="s">
        <v>30</v>
      </c>
      <c r="B37" s="187">
        <v>275.82</v>
      </c>
      <c r="C37" s="187">
        <v>0</v>
      </c>
      <c r="D37" s="187">
        <v>36.01</v>
      </c>
      <c r="E37" s="251">
        <f t="shared" si="0"/>
        <v>311.83</v>
      </c>
      <c r="F37" s="266">
        <f t="shared" si="1"/>
        <v>0.50671627367607275</v>
      </c>
      <c r="G37" s="266">
        <f>E37/$E$66</f>
        <v>0.26061847053907222</v>
      </c>
      <c r="H37" s="281">
        <f>E37-E38</f>
        <v>104.87</v>
      </c>
    </row>
    <row r="38" spans="1:8" ht="15.75" thickBot="1" x14ac:dyDescent="0.3">
      <c r="A38" s="100" t="s">
        <v>16</v>
      </c>
      <c r="B38" s="213">
        <v>154.51</v>
      </c>
      <c r="C38" s="213">
        <v>0</v>
      </c>
      <c r="D38" s="213">
        <v>52.45</v>
      </c>
      <c r="E38" s="244">
        <f t="shared" si="0"/>
        <v>206.95999999999998</v>
      </c>
      <c r="F38" s="253"/>
      <c r="G38" s="253"/>
      <c r="H38" s="276"/>
    </row>
    <row r="39" spans="1:8" ht="16.5" thickBot="1" x14ac:dyDescent="0.3">
      <c r="A39" s="37" t="s">
        <v>60</v>
      </c>
      <c r="B39" s="187">
        <v>0</v>
      </c>
      <c r="C39" s="187">
        <v>0.28999999999999998</v>
      </c>
      <c r="D39" s="187">
        <v>0.33</v>
      </c>
      <c r="E39" s="249">
        <f t="shared" si="0"/>
        <v>0.62</v>
      </c>
      <c r="F39" s="266">
        <f t="shared" si="1"/>
        <v>4.6363636363636367</v>
      </c>
      <c r="G39" s="266">
        <f>E39/$E$66</f>
        <v>5.1817801922273289E-4</v>
      </c>
      <c r="H39" s="267">
        <f>E39-E40</f>
        <v>0.51</v>
      </c>
    </row>
    <row r="40" spans="1:8" ht="15.75" thickBot="1" x14ac:dyDescent="0.3">
      <c r="A40" s="100" t="s">
        <v>16</v>
      </c>
      <c r="B40" s="215">
        <v>0</v>
      </c>
      <c r="C40" s="215">
        <v>0</v>
      </c>
      <c r="D40" s="215">
        <v>0.11</v>
      </c>
      <c r="E40" s="280">
        <f t="shared" si="0"/>
        <v>0.11</v>
      </c>
      <c r="F40" s="154"/>
      <c r="G40" s="154"/>
      <c r="H40" s="224"/>
    </row>
    <row r="41" spans="1:8" s="210" customFormat="1" ht="16.5" thickBot="1" x14ac:dyDescent="0.3">
      <c r="A41" s="37" t="s">
        <v>18</v>
      </c>
      <c r="B41" s="148">
        <v>0</v>
      </c>
      <c r="C41" s="424">
        <v>0</v>
      </c>
      <c r="D41" s="425">
        <v>7.32</v>
      </c>
      <c r="E41" s="148">
        <f t="shared" si="0"/>
        <v>7.32</v>
      </c>
      <c r="F41" s="277">
        <f t="shared" ref="F41" si="3">(E41-E42)/E42</f>
        <v>0.34311926605504611</v>
      </c>
      <c r="G41" s="277">
        <f>E41/$E$66</f>
        <v>6.1178437108232332E-3</v>
      </c>
      <c r="H41" s="278">
        <f>E41-E42</f>
        <v>1.870000000000001</v>
      </c>
    </row>
    <row r="42" spans="1:8" ht="15.75" thickBot="1" x14ac:dyDescent="0.3">
      <c r="A42" s="100" t="s">
        <v>16</v>
      </c>
      <c r="B42" s="213">
        <v>0.73</v>
      </c>
      <c r="C42" s="213">
        <v>0</v>
      </c>
      <c r="D42" s="213">
        <v>4.72</v>
      </c>
      <c r="E42" s="151">
        <f t="shared" si="0"/>
        <v>5.4499999999999993</v>
      </c>
      <c r="F42" s="253"/>
      <c r="G42" s="253"/>
      <c r="H42" s="276"/>
    </row>
    <row r="43" spans="1:8" s="210" customFormat="1" ht="15.75" thickBot="1" x14ac:dyDescent="0.3">
      <c r="A43" s="201" t="s">
        <v>61</v>
      </c>
      <c r="B43" s="212">
        <v>0</v>
      </c>
      <c r="C43" s="212">
        <v>0</v>
      </c>
      <c r="D43" s="417">
        <v>2.2799999999999998</v>
      </c>
      <c r="E43" s="148">
        <f t="shared" si="0"/>
        <v>2.2799999999999998</v>
      </c>
      <c r="F43" s="277">
        <f t="shared" ref="F43" si="4">(E43-E44)/E44</f>
        <v>0.60563380281690138</v>
      </c>
      <c r="G43" s="277">
        <f>E43/$E$66</f>
        <v>1.9055578771416627E-3</v>
      </c>
      <c r="H43" s="278">
        <f>E43-E44</f>
        <v>0.85999999999999988</v>
      </c>
    </row>
    <row r="44" spans="1:8" ht="15.75" thickBot="1" x14ac:dyDescent="0.3">
      <c r="A44" s="100" t="s">
        <v>16</v>
      </c>
      <c r="B44" s="145">
        <v>0</v>
      </c>
      <c r="C44" s="145">
        <v>0</v>
      </c>
      <c r="D44" s="145">
        <v>1.42</v>
      </c>
      <c r="E44" s="151">
        <f t="shared" si="0"/>
        <v>1.42</v>
      </c>
      <c r="F44" s="271"/>
      <c r="G44" s="271"/>
      <c r="H44" s="279"/>
    </row>
    <row r="45" spans="1:8" s="210" customFormat="1" ht="15.75" thickBot="1" x14ac:dyDescent="0.3">
      <c r="A45" s="201" t="s">
        <v>24</v>
      </c>
      <c r="B45" s="424">
        <v>287.02</v>
      </c>
      <c r="C45" s="425">
        <v>2.61</v>
      </c>
      <c r="D45" s="425">
        <v>7.39</v>
      </c>
      <c r="E45" s="148">
        <f t="shared" si="0"/>
        <v>297.02</v>
      </c>
      <c r="F45" s="277">
        <f t="shared" ref="F45" si="5">(E45-E46)/E46</f>
        <v>0.16574433847482237</v>
      </c>
      <c r="G45" s="277">
        <f>E45/$E$66</f>
        <v>0.24824070204763887</v>
      </c>
      <c r="H45" s="278">
        <f>E45-E46</f>
        <v>42.22999999999999</v>
      </c>
    </row>
    <row r="46" spans="1:8" ht="15.75" thickBot="1" x14ac:dyDescent="0.3">
      <c r="A46" s="100" t="s">
        <v>16</v>
      </c>
      <c r="B46" s="145">
        <v>248.57</v>
      </c>
      <c r="C46" s="145">
        <v>1.58</v>
      </c>
      <c r="D46" s="145">
        <v>4.6399999999999997</v>
      </c>
      <c r="E46" s="151">
        <f t="shared" si="0"/>
        <v>254.79</v>
      </c>
      <c r="F46" s="271"/>
      <c r="G46" s="271"/>
      <c r="H46" s="279"/>
    </row>
    <row r="47" spans="1:8" s="210" customFormat="1" ht="15.75" thickBot="1" x14ac:dyDescent="0.3">
      <c r="A47" s="201" t="s">
        <v>62</v>
      </c>
      <c r="B47" s="424">
        <v>0</v>
      </c>
      <c r="C47" s="425">
        <v>0</v>
      </c>
      <c r="D47" s="417">
        <v>0.62</v>
      </c>
      <c r="E47" s="426">
        <f t="shared" si="0"/>
        <v>0.62</v>
      </c>
      <c r="F47" s="277">
        <f t="shared" ref="F47" si="6">(E47-E48)/E48</f>
        <v>5.0847457627118689E-2</v>
      </c>
      <c r="G47" s="277">
        <f>E47/$E$66</f>
        <v>5.1817801922273289E-4</v>
      </c>
      <c r="H47" s="278">
        <f>E47-E48</f>
        <v>3.0000000000000027E-2</v>
      </c>
    </row>
    <row r="48" spans="1:8" ht="15.75" thickBot="1" x14ac:dyDescent="0.3">
      <c r="A48" s="100" t="s">
        <v>16</v>
      </c>
      <c r="B48" s="145">
        <v>0</v>
      </c>
      <c r="C48" s="145">
        <v>0</v>
      </c>
      <c r="D48" s="145">
        <v>0.59</v>
      </c>
      <c r="E48" s="151">
        <f t="shared" si="0"/>
        <v>0.59</v>
      </c>
      <c r="F48" s="271"/>
      <c r="G48" s="271"/>
      <c r="H48" s="279"/>
    </row>
    <row r="49" spans="1:8" s="210" customFormat="1" ht="15.75" thickBot="1" x14ac:dyDescent="0.3">
      <c r="A49" s="201" t="s">
        <v>17</v>
      </c>
      <c r="B49" s="427">
        <v>-0.49</v>
      </c>
      <c r="C49" s="428">
        <v>6.54</v>
      </c>
      <c r="D49" s="336">
        <v>4.87</v>
      </c>
      <c r="E49" s="146">
        <f t="shared" si="0"/>
        <v>10.92</v>
      </c>
      <c r="F49" s="277">
        <f t="shared" ref="F49" si="7">(E49-E50)/E50</f>
        <v>-0.17397881996974274</v>
      </c>
      <c r="G49" s="277">
        <f>E49/$E$66</f>
        <v>9.1266193063100701E-3</v>
      </c>
      <c r="H49" s="278">
        <f>E49-E50</f>
        <v>-2.2999999999999989</v>
      </c>
    </row>
    <row r="50" spans="1:8" ht="15.75" thickBot="1" x14ac:dyDescent="0.3">
      <c r="A50" s="100" t="s">
        <v>16</v>
      </c>
      <c r="B50" s="60">
        <v>2.54</v>
      </c>
      <c r="C50" s="60">
        <v>5.77</v>
      </c>
      <c r="D50" s="60">
        <v>4.91</v>
      </c>
      <c r="E50" s="151">
        <f t="shared" si="0"/>
        <v>13.219999999999999</v>
      </c>
      <c r="F50" s="271"/>
      <c r="G50" s="271"/>
      <c r="H50" s="279"/>
    </row>
    <row r="51" spans="1:8" s="210" customFormat="1" ht="15.75" thickBot="1" x14ac:dyDescent="0.3">
      <c r="A51" s="201" t="s">
        <v>29</v>
      </c>
      <c r="B51" s="424">
        <v>-8.07</v>
      </c>
      <c r="C51" s="417">
        <v>0</v>
      </c>
      <c r="D51" s="212">
        <v>53.97</v>
      </c>
      <c r="E51" s="146">
        <f t="shared" si="0"/>
        <v>45.9</v>
      </c>
      <c r="F51" s="277">
        <f t="shared" ref="F51" si="8">(E51-E52)/E52</f>
        <v>-0.1894755429984108</v>
      </c>
      <c r="G51" s="277">
        <f>E51/$E$66</f>
        <v>3.8361888842457156E-2</v>
      </c>
      <c r="H51" s="278">
        <f>E51-E52</f>
        <v>-10.730000000000004</v>
      </c>
    </row>
    <row r="52" spans="1:8" s="218" customFormat="1" ht="16.5" customHeight="1" thickBot="1" x14ac:dyDescent="0.3">
      <c r="A52" s="100" t="s">
        <v>16</v>
      </c>
      <c r="B52" s="213">
        <v>0.04</v>
      </c>
      <c r="C52" s="213">
        <v>0</v>
      </c>
      <c r="D52" s="213">
        <v>56.59</v>
      </c>
      <c r="E52" s="151">
        <f t="shared" si="0"/>
        <v>56.63</v>
      </c>
      <c r="F52" s="253"/>
      <c r="G52" s="253"/>
      <c r="H52" s="276"/>
    </row>
    <row r="53" spans="1:8" s="210" customFormat="1" ht="15.75" thickBot="1" x14ac:dyDescent="0.3">
      <c r="A53" s="201" t="s">
        <v>22</v>
      </c>
      <c r="B53" s="212">
        <v>0</v>
      </c>
      <c r="C53" s="212">
        <v>0</v>
      </c>
      <c r="D53" s="212">
        <v>5.48</v>
      </c>
      <c r="E53" s="273">
        <f t="shared" si="0"/>
        <v>5.48</v>
      </c>
      <c r="F53" s="274">
        <f t="shared" ref="F53" si="9">(E53-E54)/E54</f>
        <v>-5.1903114186851181E-2</v>
      </c>
      <c r="G53" s="274">
        <f>E53/$E$66</f>
        <v>4.5800250731299619E-3</v>
      </c>
      <c r="H53" s="275">
        <f>E53-E54</f>
        <v>-0.29999999999999982</v>
      </c>
    </row>
    <row r="54" spans="1:8" customFormat="1" ht="15.75" thickBot="1" x14ac:dyDescent="0.3">
      <c r="A54" s="100" t="s">
        <v>16</v>
      </c>
      <c r="B54" s="145">
        <v>0</v>
      </c>
      <c r="C54" s="145">
        <v>0</v>
      </c>
      <c r="D54" s="145">
        <v>5.78</v>
      </c>
      <c r="E54" s="151">
        <f>B54+C54+D54</f>
        <v>5.78</v>
      </c>
      <c r="F54" s="271"/>
      <c r="G54" s="271"/>
      <c r="H54" s="272"/>
    </row>
    <row r="55" spans="1:8" ht="15.75" x14ac:dyDescent="0.25">
      <c r="A55" s="101" t="s">
        <v>65</v>
      </c>
      <c r="B55" s="190">
        <f t="shared" ref="B55:E56" si="10">SUM(B7+B9+B11+B13+B15+B17+B19+B21+B23+B25+B27+B29+B31+B33+B35+B37+B39+B41+B43+B45+B47+B49+B51+B53)</f>
        <v>569.7299999999999</v>
      </c>
      <c r="C55" s="190">
        <f t="shared" si="10"/>
        <v>35.19</v>
      </c>
      <c r="D55" s="190">
        <f t="shared" si="10"/>
        <v>506.17999999999995</v>
      </c>
      <c r="E55" s="190">
        <f t="shared" si="10"/>
        <v>1111.1000000000001</v>
      </c>
      <c r="F55" s="257">
        <f>(E55-E56)/E56</f>
        <v>8.8918725560336087E-2</v>
      </c>
      <c r="G55" s="257">
        <f>E55/$E$66</f>
        <v>0.92862515670706225</v>
      </c>
      <c r="H55" s="255">
        <f>E55-E56</f>
        <v>90.730000000000132</v>
      </c>
    </row>
    <row r="56" spans="1:8" x14ac:dyDescent="0.25">
      <c r="A56" s="191" t="s">
        <v>26</v>
      </c>
      <c r="B56" s="418">
        <f t="shared" si="10"/>
        <v>586.29999999999995</v>
      </c>
      <c r="C56" s="418">
        <f t="shared" si="10"/>
        <v>33.69</v>
      </c>
      <c r="D56" s="418">
        <f t="shared" si="10"/>
        <v>400.38</v>
      </c>
      <c r="E56" s="418">
        <f t="shared" si="10"/>
        <v>1020.37</v>
      </c>
      <c r="F56" s="192"/>
      <c r="G56" s="192"/>
      <c r="H56" s="193"/>
    </row>
    <row r="57" spans="1:8" ht="15.75" x14ac:dyDescent="0.25">
      <c r="A57" s="189" t="s">
        <v>27</v>
      </c>
      <c r="B57" s="194">
        <f>(B55-B56)/B56</f>
        <v>-2.8261981920518594E-2</v>
      </c>
      <c r="C57" s="194">
        <f t="shared" ref="C57:D57" si="11">(C55-C56)/C56</f>
        <v>4.4523597506678544E-2</v>
      </c>
      <c r="D57" s="194">
        <f t="shared" si="11"/>
        <v>0.26424896348468946</v>
      </c>
      <c r="E57" s="194">
        <f>(E55-E56)/E56</f>
        <v>8.8918725560336087E-2</v>
      </c>
      <c r="F57" s="192"/>
      <c r="G57" s="192"/>
      <c r="H57" s="193"/>
    </row>
    <row r="58" spans="1:8" ht="15.75" x14ac:dyDescent="0.25">
      <c r="A58" s="89" t="s">
        <v>38</v>
      </c>
      <c r="B58" s="182"/>
      <c r="C58" s="182"/>
      <c r="D58" s="182"/>
      <c r="E58" s="182"/>
      <c r="F58" s="192"/>
      <c r="G58" s="192"/>
      <c r="H58" s="193"/>
    </row>
    <row r="59" spans="1:8" ht="15.75" thickBot="1" x14ac:dyDescent="0.3">
      <c r="A59" s="210" t="s">
        <v>40</v>
      </c>
      <c r="B59" s="184">
        <v>20.89</v>
      </c>
      <c r="C59" s="184">
        <v>0</v>
      </c>
      <c r="D59" s="184">
        <v>0</v>
      </c>
      <c r="E59" s="241">
        <f>B59+C59+D59</f>
        <v>20.89</v>
      </c>
      <c r="F59" s="242">
        <f t="shared" ref="F59" si="12">(E59-E60)/E60</f>
        <v>9.3415841584158414</v>
      </c>
      <c r="G59" s="242">
        <f>E59/$E$66</f>
        <v>1.7459256163811113E-2</v>
      </c>
      <c r="H59" s="254">
        <f>E59-E60</f>
        <v>18.87</v>
      </c>
    </row>
    <row r="60" spans="1:8" ht="15.75" thickBot="1" x14ac:dyDescent="0.3">
      <c r="A60" s="188" t="s">
        <v>16</v>
      </c>
      <c r="B60" s="213">
        <v>2.02</v>
      </c>
      <c r="C60" s="213">
        <v>0</v>
      </c>
      <c r="D60" s="213">
        <v>0</v>
      </c>
      <c r="E60" s="213">
        <f t="shared" ref="E60:E62" si="13">B60+C60+D60</f>
        <v>2.02</v>
      </c>
      <c r="F60" s="245"/>
      <c r="G60" s="253"/>
      <c r="H60" s="265"/>
    </row>
    <row r="61" spans="1:8" ht="16.5" thickBot="1" x14ac:dyDescent="0.3">
      <c r="A61" s="183" t="s">
        <v>39</v>
      </c>
      <c r="B61" s="187">
        <v>0</v>
      </c>
      <c r="C61" s="187">
        <v>64.510000000000005</v>
      </c>
      <c r="D61" s="187">
        <v>0</v>
      </c>
      <c r="E61" s="241">
        <f t="shared" si="13"/>
        <v>64.510000000000005</v>
      </c>
      <c r="F61" s="248">
        <f t="shared" ref="F61:F63" si="14">(E61-E62)/E62</f>
        <v>-0.10996136865342161</v>
      </c>
      <c r="G61" s="266">
        <f>E61/$E$66</f>
        <v>5.3915587129126613E-2</v>
      </c>
      <c r="H61" s="261">
        <f>E61-E62</f>
        <v>-7.9699999999999989</v>
      </c>
    </row>
    <row r="62" spans="1:8" ht="15.75" thickBot="1" x14ac:dyDescent="0.3">
      <c r="A62" s="188" t="s">
        <v>16</v>
      </c>
      <c r="B62" s="213">
        <v>0</v>
      </c>
      <c r="C62" s="213">
        <v>72.48</v>
      </c>
      <c r="D62" s="213">
        <v>0</v>
      </c>
      <c r="E62" s="213">
        <f t="shared" si="13"/>
        <v>72.48</v>
      </c>
      <c r="F62" s="283"/>
      <c r="G62" s="284"/>
      <c r="H62" s="285"/>
    </row>
    <row r="63" spans="1:8" ht="15.75" x14ac:dyDescent="0.25">
      <c r="A63" s="195" t="s">
        <v>41</v>
      </c>
      <c r="B63" s="196">
        <f>SUM(B59,B61)</f>
        <v>20.89</v>
      </c>
      <c r="C63" s="196">
        <f>SUM(C59,C61)</f>
        <v>64.510000000000005</v>
      </c>
      <c r="D63" s="190">
        <f>SUM(D59,D61)</f>
        <v>0</v>
      </c>
      <c r="E63" s="282">
        <f t="shared" ref="B63:E64" si="15">SUM(E59,E61)</f>
        <v>85.4</v>
      </c>
      <c r="F63" s="257">
        <f t="shared" si="14"/>
        <v>0.14630872483221485</v>
      </c>
      <c r="G63" s="246">
        <f>E63/$E$66</f>
        <v>7.1374843292937723E-2</v>
      </c>
      <c r="H63" s="255">
        <f>E63-E64</f>
        <v>10.900000000000006</v>
      </c>
    </row>
    <row r="64" spans="1:8" x14ac:dyDescent="0.25">
      <c r="A64" s="191" t="s">
        <v>26</v>
      </c>
      <c r="B64" s="319">
        <f t="shared" si="15"/>
        <v>2.02</v>
      </c>
      <c r="C64" s="319">
        <f t="shared" si="15"/>
        <v>72.48</v>
      </c>
      <c r="D64" s="320">
        <f t="shared" si="15"/>
        <v>0</v>
      </c>
      <c r="E64" s="320">
        <f t="shared" si="15"/>
        <v>74.5</v>
      </c>
      <c r="F64" s="192"/>
      <c r="G64" s="192"/>
      <c r="H64" s="193"/>
    </row>
    <row r="65" spans="1:8" ht="15.75" x14ac:dyDescent="0.25">
      <c r="A65" s="189" t="s">
        <v>27</v>
      </c>
      <c r="B65" s="194">
        <f t="shared" ref="B65:D65" si="16">(B63-B64)/B64</f>
        <v>9.3415841584158414</v>
      </c>
      <c r="C65" s="194">
        <f t="shared" si="16"/>
        <v>-0.10996136865342161</v>
      </c>
      <c r="D65" s="400" t="e">
        <f t="shared" si="16"/>
        <v>#DIV/0!</v>
      </c>
      <c r="E65" s="194">
        <f>(E63-E64)/E64</f>
        <v>0.14630872483221485</v>
      </c>
      <c r="F65" s="192"/>
      <c r="G65" s="192"/>
      <c r="H65" s="193"/>
    </row>
    <row r="66" spans="1:8" ht="15.75" x14ac:dyDescent="0.25">
      <c r="A66" s="197" t="s">
        <v>42</v>
      </c>
      <c r="B66" s="186">
        <f>B55+B63</f>
        <v>590.61999999999989</v>
      </c>
      <c r="C66" s="186">
        <f t="shared" ref="C66:E66" si="17">C55+C63</f>
        <v>99.7</v>
      </c>
      <c r="D66" s="186">
        <f t="shared" si="17"/>
        <v>506.17999999999995</v>
      </c>
      <c r="E66" s="186">
        <f t="shared" si="17"/>
        <v>1196.5000000000002</v>
      </c>
      <c r="F66" s="185">
        <f>(E66-E67)/E67</f>
        <v>9.2823805565957915E-2</v>
      </c>
      <c r="G66" s="185">
        <f>E66/$E$66</f>
        <v>1</v>
      </c>
      <c r="H66" s="186">
        <f>E66-E67</f>
        <v>101.63000000000034</v>
      </c>
    </row>
    <row r="67" spans="1:8" x14ac:dyDescent="0.25">
      <c r="A67" s="191" t="s">
        <v>26</v>
      </c>
      <c r="B67" s="318">
        <f>B64+B56</f>
        <v>588.31999999999994</v>
      </c>
      <c r="C67" s="318">
        <f t="shared" ref="C67:E67" si="18">C64+C56</f>
        <v>106.17</v>
      </c>
      <c r="D67" s="318">
        <f t="shared" si="18"/>
        <v>400.38</v>
      </c>
      <c r="E67" s="318">
        <f t="shared" si="18"/>
        <v>1094.8699999999999</v>
      </c>
      <c r="F67" s="192"/>
      <c r="G67" s="192"/>
      <c r="H67" s="193"/>
    </row>
    <row r="68" spans="1:8" ht="15.75" x14ac:dyDescent="0.25">
      <c r="A68" s="198" t="s">
        <v>27</v>
      </c>
      <c r="B68" s="185">
        <f>(B66-B67)/B67</f>
        <v>3.9094370410660099E-3</v>
      </c>
      <c r="C68" s="185">
        <f t="shared" ref="C68:E68" si="19">(C66-C67)/C67</f>
        <v>-6.09400018837713E-2</v>
      </c>
      <c r="D68" s="185">
        <f t="shared" si="19"/>
        <v>0.26424896348468946</v>
      </c>
      <c r="E68" s="185">
        <f t="shared" si="19"/>
        <v>9.2823805565957915E-2</v>
      </c>
      <c r="F68" s="185"/>
      <c r="G68" s="185"/>
      <c r="H68" s="186"/>
    </row>
    <row r="69" spans="1:8" ht="15.75" x14ac:dyDescent="0.25">
      <c r="A69" s="181" t="s">
        <v>43</v>
      </c>
      <c r="B69" s="185">
        <f>B66/$E$66</f>
        <v>0.49362306727956523</v>
      </c>
      <c r="C69" s="185">
        <f t="shared" ref="C69:E69" si="20">C66/$E$66</f>
        <v>8.332636857501044E-2</v>
      </c>
      <c r="D69" s="185">
        <f t="shared" si="20"/>
        <v>0.42305056414542402</v>
      </c>
      <c r="E69" s="185">
        <f t="shared" si="20"/>
        <v>1</v>
      </c>
      <c r="F69" s="185"/>
      <c r="G69" s="185"/>
      <c r="H69" s="186"/>
    </row>
    <row r="70" spans="1:8" x14ac:dyDescent="0.25">
      <c r="A70" s="191" t="s">
        <v>44</v>
      </c>
      <c r="B70" s="316">
        <f>B67/$E$67</f>
        <v>0.53734233287970257</v>
      </c>
      <c r="C70" s="316">
        <f t="shared" ref="C70:E70" si="21">C67/$E$67</f>
        <v>9.6970416579137256E-2</v>
      </c>
      <c r="D70" s="316">
        <f t="shared" si="21"/>
        <v>0.36568725054116019</v>
      </c>
      <c r="E70" s="317">
        <f t="shared" si="21"/>
        <v>1</v>
      </c>
      <c r="F70" s="192"/>
      <c r="G70" s="192"/>
      <c r="H70" s="193"/>
    </row>
    <row r="71" spans="1:8" ht="15.75" x14ac:dyDescent="0.25">
      <c r="A71" s="199"/>
    </row>
    <row r="72" spans="1:8" customFormat="1" ht="18.75" x14ac:dyDescent="0.3">
      <c r="A72" s="97" t="s">
        <v>45</v>
      </c>
    </row>
    <row r="73" spans="1:8" s="210" customFormat="1" x14ac:dyDescent="0.25">
      <c r="A73" s="210" t="s">
        <v>67</v>
      </c>
    </row>
    <row r="74" spans="1:8" s="210" customFormat="1" x14ac:dyDescent="0.25">
      <c r="A74" s="210" t="s">
        <v>68</v>
      </c>
    </row>
    <row r="75" spans="1:8" customFormat="1" x14ac:dyDescent="0.25">
      <c r="A75" s="210" t="s">
        <v>75</v>
      </c>
    </row>
    <row r="76" spans="1:8" customFormat="1" x14ac:dyDescent="0.25">
      <c r="A76" s="210" t="s">
        <v>73</v>
      </c>
    </row>
    <row r="77" spans="1:8" x14ac:dyDescent="0.25">
      <c r="A77" s="210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60" orientation="portrait" r:id="rId1"/>
  <ignoredErrors>
    <ignoredError sqref="D65 F55 B57:D57 F39 F21 D68 G7 G9 G21:G29 F27 G17:G18 F19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8" customWidth="1"/>
    <col min="19" max="197" width="9.140625" style="1"/>
  </cols>
  <sheetData>
    <row r="1" spans="1:112" x14ac:dyDescent="0.25">
      <c r="A1" s="470" t="s">
        <v>81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</row>
    <row r="2" spans="1:112" ht="24.75" customHeight="1" x14ac:dyDescent="0.25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</row>
    <row r="3" spans="1:112" ht="110.2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9" t="s">
        <v>63</v>
      </c>
      <c r="B4" s="106"/>
      <c r="C4" s="305"/>
      <c r="D4" s="305"/>
      <c r="E4" s="305"/>
      <c r="F4" s="107"/>
      <c r="G4" s="305"/>
      <c r="H4" s="107"/>
      <c r="I4" s="306"/>
      <c r="J4" s="306"/>
      <c r="K4" s="307"/>
      <c r="L4" s="308"/>
      <c r="M4" s="308"/>
      <c r="N4" s="301"/>
      <c r="O4" s="306"/>
      <c r="P4" s="309"/>
      <c r="Q4" s="310"/>
      <c r="R4" s="108"/>
    </row>
    <row r="5" spans="1:112" s="1" customFormat="1" ht="16.5" thickBot="1" x14ac:dyDescent="0.3">
      <c r="A5" s="337" t="s">
        <v>72</v>
      </c>
      <c r="B5" s="350">
        <v>0</v>
      </c>
      <c r="C5" s="173">
        <v>0</v>
      </c>
      <c r="D5" s="173">
        <v>0</v>
      </c>
      <c r="E5" s="173">
        <v>0</v>
      </c>
      <c r="F5" s="173">
        <v>0</v>
      </c>
      <c r="G5" s="17">
        <v>19.27</v>
      </c>
      <c r="H5" s="351">
        <v>4.75</v>
      </c>
      <c r="I5" s="173">
        <v>14.52</v>
      </c>
      <c r="J5" s="173">
        <v>4.7</v>
      </c>
      <c r="K5" s="350">
        <v>0</v>
      </c>
      <c r="L5" s="350">
        <v>3.13</v>
      </c>
      <c r="M5" s="9">
        <v>0.39</v>
      </c>
      <c r="N5" s="353">
        <v>0</v>
      </c>
      <c r="O5" s="173">
        <f>B5+D5+E5+F5+H5+I5+J5+K5+L5+M5+N5</f>
        <v>27.49</v>
      </c>
      <c r="P5" s="338">
        <f>(O5-O6)/O6</f>
        <v>16.181249999999999</v>
      </c>
      <c r="Q5" s="339">
        <f>O5/$O$84</f>
        <v>1.7301070727960333E-3</v>
      </c>
      <c r="R5" s="340">
        <f>O5-O6</f>
        <v>25.889999999999997</v>
      </c>
    </row>
    <row r="6" spans="1:112" ht="16.5" thickBot="1" x14ac:dyDescent="0.3">
      <c r="A6" s="300" t="s">
        <v>36</v>
      </c>
      <c r="B6" s="352">
        <v>0</v>
      </c>
      <c r="C6" s="311">
        <v>0</v>
      </c>
      <c r="D6" s="311">
        <v>0</v>
      </c>
      <c r="E6" s="311">
        <v>0</v>
      </c>
      <c r="F6" s="311">
        <v>0</v>
      </c>
      <c r="G6" s="311">
        <v>0.53</v>
      </c>
      <c r="H6" s="311">
        <v>0.09</v>
      </c>
      <c r="I6" s="311">
        <v>0.44</v>
      </c>
      <c r="J6" s="311">
        <v>1.07</v>
      </c>
      <c r="K6" s="325">
        <v>0</v>
      </c>
      <c r="L6" s="325">
        <v>0</v>
      </c>
      <c r="M6" s="327">
        <v>0</v>
      </c>
      <c r="N6" s="325">
        <v>0</v>
      </c>
      <c r="O6" s="312">
        <f>B6+D6+E6+F6+H6+I6+J6+K6+L6+M6+N6</f>
        <v>1.6</v>
      </c>
      <c r="P6" s="302"/>
      <c r="Q6" s="304"/>
      <c r="R6" s="303"/>
    </row>
    <row r="7" spans="1:112" s="1" customFormat="1" ht="16.5" thickBot="1" x14ac:dyDescent="0.3">
      <c r="A7" s="37" t="s">
        <v>19</v>
      </c>
      <c r="B7" s="379">
        <v>194.46</v>
      </c>
      <c r="C7" s="365">
        <v>28.36</v>
      </c>
      <c r="D7" s="365">
        <v>27.29</v>
      </c>
      <c r="E7" s="365">
        <v>1.07</v>
      </c>
      <c r="F7" s="365">
        <v>15.27</v>
      </c>
      <c r="G7" s="365">
        <v>388.33</v>
      </c>
      <c r="H7" s="365">
        <v>167.25</v>
      </c>
      <c r="I7" s="365">
        <v>221.08</v>
      </c>
      <c r="J7" s="365">
        <v>359.72</v>
      </c>
      <c r="K7" s="365">
        <v>1.29</v>
      </c>
      <c r="L7" s="374">
        <v>37.909999999999997</v>
      </c>
      <c r="M7" s="365">
        <v>21.57</v>
      </c>
      <c r="N7" s="445">
        <v>64.25</v>
      </c>
      <c r="O7" s="9">
        <f>B7+C7+F7+G7+J7+K7+L7+M7+N7</f>
        <v>1111.1599999999999</v>
      </c>
      <c r="P7" s="10">
        <f>(O7-O8)/O8</f>
        <v>8.3709634946797548E-2</v>
      </c>
      <c r="Q7" s="11">
        <f>O7/$O$84</f>
        <v>6.9931821571773009E-2</v>
      </c>
      <c r="R7" s="12">
        <f>O7-O8</f>
        <v>85.829999999999927</v>
      </c>
      <c r="S7" s="13"/>
    </row>
    <row r="8" spans="1:112" s="16" customFormat="1" ht="16.5" thickBot="1" x14ac:dyDescent="0.3">
      <c r="A8" s="143" t="s">
        <v>16</v>
      </c>
      <c r="B8" s="381">
        <v>112.45</v>
      </c>
      <c r="C8" s="381">
        <v>22.88</v>
      </c>
      <c r="D8" s="381">
        <v>22.45</v>
      </c>
      <c r="E8" s="382">
        <v>0.43</v>
      </c>
      <c r="F8" s="383">
        <v>12.02</v>
      </c>
      <c r="G8" s="383">
        <v>322.07</v>
      </c>
      <c r="H8" s="383">
        <v>156.24</v>
      </c>
      <c r="I8" s="383">
        <v>165.83</v>
      </c>
      <c r="J8" s="383">
        <v>454.64</v>
      </c>
      <c r="K8" s="381">
        <v>1.04</v>
      </c>
      <c r="L8" s="381">
        <v>32.130000000000003</v>
      </c>
      <c r="M8" s="381">
        <v>19.600000000000001</v>
      </c>
      <c r="N8" s="124">
        <v>48.5</v>
      </c>
      <c r="O8" s="325">
        <f t="shared" ref="O8:O54" si="0">B8+C8+F8+G8+J8+K8+L8+M8+N8</f>
        <v>1025.33</v>
      </c>
      <c r="P8" s="26"/>
      <c r="Q8" s="27"/>
      <c r="R8" s="2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7" t="s">
        <v>23</v>
      </c>
      <c r="B9" s="374">
        <v>50.99</v>
      </c>
      <c r="C9" s="374">
        <v>14.9</v>
      </c>
      <c r="D9" s="374">
        <v>14.9</v>
      </c>
      <c r="E9" s="419">
        <v>0</v>
      </c>
      <c r="F9" s="374">
        <v>4.5999999999999996</v>
      </c>
      <c r="G9" s="419">
        <v>110.21</v>
      </c>
      <c r="H9" s="374">
        <v>64.03</v>
      </c>
      <c r="I9" s="374">
        <v>46.18</v>
      </c>
      <c r="J9" s="374">
        <v>44.93</v>
      </c>
      <c r="K9" s="419">
        <v>0</v>
      </c>
      <c r="L9" s="374">
        <v>9.73</v>
      </c>
      <c r="M9" s="374">
        <v>3.3</v>
      </c>
      <c r="N9" s="374">
        <v>3.8</v>
      </c>
      <c r="O9" s="9">
        <f t="shared" si="0"/>
        <v>242.46</v>
      </c>
      <c r="P9" s="19">
        <f>(O9-O10)/O10</f>
        <v>0.65140988966080926</v>
      </c>
      <c r="Q9" s="20">
        <f>O9/$O$84</f>
        <v>1.5259431097494589E-2</v>
      </c>
      <c r="R9" s="12">
        <f>O9-O10</f>
        <v>95.640000000000015</v>
      </c>
      <c r="S9" s="13"/>
      <c r="T9" s="21"/>
    </row>
    <row r="10" spans="1:112" s="16" customFormat="1" ht="16.5" thickBot="1" x14ac:dyDescent="0.3">
      <c r="A10" s="143" t="s">
        <v>16</v>
      </c>
      <c r="B10" s="383">
        <v>17.27</v>
      </c>
      <c r="C10" s="383">
        <v>6.69</v>
      </c>
      <c r="D10" s="383">
        <v>6.69</v>
      </c>
      <c r="E10" s="125">
        <v>0</v>
      </c>
      <c r="F10" s="381">
        <v>2.74</v>
      </c>
      <c r="G10" s="382">
        <v>73.41</v>
      </c>
      <c r="H10" s="381">
        <v>47.91</v>
      </c>
      <c r="I10" s="456">
        <v>25.5</v>
      </c>
      <c r="J10" s="381">
        <v>32.369999999999997</v>
      </c>
      <c r="K10" s="311">
        <v>0</v>
      </c>
      <c r="L10" s="383">
        <v>5.12</v>
      </c>
      <c r="M10" s="383">
        <v>3.81</v>
      </c>
      <c r="N10" s="381">
        <v>5.41</v>
      </c>
      <c r="O10" s="325">
        <f t="shared" si="0"/>
        <v>146.82</v>
      </c>
      <c r="P10" s="26"/>
      <c r="Q10" s="27"/>
      <c r="R10" s="2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7" t="s">
        <v>20</v>
      </c>
      <c r="B11" s="380">
        <v>44.07</v>
      </c>
      <c r="C11" s="296">
        <v>10.06</v>
      </c>
      <c r="D11" s="32">
        <v>10.06</v>
      </c>
      <c r="E11" s="9">
        <v>0</v>
      </c>
      <c r="F11" s="9">
        <v>2.4500000000000002</v>
      </c>
      <c r="G11" s="8">
        <v>239.68</v>
      </c>
      <c r="H11" s="9">
        <v>87.16</v>
      </c>
      <c r="I11" s="9">
        <v>152.52000000000001</v>
      </c>
      <c r="J11" s="9">
        <v>39.89</v>
      </c>
      <c r="K11" s="9">
        <v>0</v>
      </c>
      <c r="L11" s="32">
        <v>2</v>
      </c>
      <c r="M11" s="32">
        <v>22.12</v>
      </c>
      <c r="N11" s="32">
        <v>4.07</v>
      </c>
      <c r="O11" s="9">
        <f t="shared" si="0"/>
        <v>364.34</v>
      </c>
      <c r="P11" s="19">
        <f>(O11-O12)/O12</f>
        <v>0.18334470102958847</v>
      </c>
      <c r="Q11" s="20">
        <f>O11/$O$84</f>
        <v>2.2930054961895482E-2</v>
      </c>
      <c r="R11" s="12">
        <f>O11-O12</f>
        <v>56.449999999999989</v>
      </c>
      <c r="S11" s="13"/>
      <c r="T11" s="21"/>
    </row>
    <row r="12" spans="1:112" s="16" customFormat="1" ht="16.5" thickBot="1" x14ac:dyDescent="0.3">
      <c r="A12" s="100" t="s">
        <v>16</v>
      </c>
      <c r="B12" s="123">
        <v>30.96</v>
      </c>
      <c r="C12" s="314">
        <v>7.78</v>
      </c>
      <c r="D12" s="25">
        <v>7.78</v>
      </c>
      <c r="E12" s="25">
        <v>0</v>
      </c>
      <c r="F12" s="25">
        <v>2.36</v>
      </c>
      <c r="G12" s="313">
        <v>205.64</v>
      </c>
      <c r="H12" s="25">
        <v>78.27</v>
      </c>
      <c r="I12" s="61">
        <v>127.37</v>
      </c>
      <c r="J12" s="133">
        <v>21.44</v>
      </c>
      <c r="K12" s="25">
        <v>0</v>
      </c>
      <c r="L12" s="25">
        <v>1.9</v>
      </c>
      <c r="M12" s="25">
        <v>28.36</v>
      </c>
      <c r="N12" s="61">
        <v>9.4499999999999993</v>
      </c>
      <c r="O12" s="325">
        <f t="shared" si="0"/>
        <v>307.89</v>
      </c>
      <c r="P12" s="26"/>
      <c r="Q12" s="27"/>
      <c r="R12" s="28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99" t="s">
        <v>70</v>
      </c>
      <c r="B13" s="17">
        <v>0.97</v>
      </c>
      <c r="C13" s="295">
        <v>0</v>
      </c>
      <c r="D13" s="18">
        <v>0</v>
      </c>
      <c r="E13" s="18">
        <v>0</v>
      </c>
      <c r="F13" s="18">
        <v>0</v>
      </c>
      <c r="G13" s="8">
        <v>8.69</v>
      </c>
      <c r="H13" s="18">
        <v>1.97</v>
      </c>
      <c r="I13" s="131">
        <v>6.72</v>
      </c>
      <c r="J13" s="127">
        <v>2.94</v>
      </c>
      <c r="K13" s="18">
        <v>0</v>
      </c>
      <c r="L13" s="18">
        <v>0</v>
      </c>
      <c r="M13" s="18">
        <v>0.21</v>
      </c>
      <c r="N13" s="18">
        <v>0.14000000000000001</v>
      </c>
      <c r="O13" s="9">
        <f t="shared" si="0"/>
        <v>12.950000000000001</v>
      </c>
      <c r="P13" s="335">
        <f>(O13-O14)/O14</f>
        <v>-0.58639412328329599</v>
      </c>
      <c r="Q13" s="20">
        <f>O13/$O$84</f>
        <v>8.1501951956015407E-4</v>
      </c>
      <c r="R13" s="12">
        <f>O13-O14</f>
        <v>-18.36</v>
      </c>
      <c r="S13" s="13"/>
      <c r="T13" s="21"/>
      <c r="AA13" s="21"/>
    </row>
    <row r="14" spans="1:112" s="16" customFormat="1" ht="16.5" thickBot="1" x14ac:dyDescent="0.3">
      <c r="A14" s="344" t="s">
        <v>16</v>
      </c>
      <c r="B14" s="174">
        <v>14.82</v>
      </c>
      <c r="C14" s="31">
        <v>0</v>
      </c>
      <c r="D14" s="25">
        <v>0</v>
      </c>
      <c r="E14" s="25">
        <v>0</v>
      </c>
      <c r="F14" s="25">
        <v>0</v>
      </c>
      <c r="G14" s="136">
        <v>0</v>
      </c>
      <c r="H14" s="25">
        <v>0</v>
      </c>
      <c r="I14" s="61">
        <v>0</v>
      </c>
      <c r="J14" s="65">
        <v>13.39</v>
      </c>
      <c r="K14" s="25">
        <v>0</v>
      </c>
      <c r="L14" s="25">
        <v>0</v>
      </c>
      <c r="M14" s="25">
        <v>3.1</v>
      </c>
      <c r="N14" s="60">
        <v>0</v>
      </c>
      <c r="O14" s="348">
        <f t="shared" si="0"/>
        <v>31.310000000000002</v>
      </c>
      <c r="P14" s="26"/>
      <c r="Q14" s="27"/>
      <c r="R14" s="2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201" t="s">
        <v>76</v>
      </c>
      <c r="B15" s="17">
        <v>0.57999999999999996</v>
      </c>
      <c r="C15" s="294">
        <v>0</v>
      </c>
      <c r="D15" s="223">
        <v>0</v>
      </c>
      <c r="E15" s="223">
        <v>0</v>
      </c>
      <c r="F15" s="223">
        <v>0</v>
      </c>
      <c r="G15" s="9">
        <v>1.19</v>
      </c>
      <c r="H15" s="223">
        <v>0.08</v>
      </c>
      <c r="I15" s="223">
        <v>1.1100000000000001</v>
      </c>
      <c r="J15" s="223">
        <v>8.32</v>
      </c>
      <c r="K15" s="223">
        <v>0</v>
      </c>
      <c r="L15" s="223">
        <v>0</v>
      </c>
      <c r="M15" s="223">
        <v>0.02</v>
      </c>
      <c r="N15" s="223">
        <v>0.05</v>
      </c>
      <c r="O15" s="9">
        <f t="shared" si="0"/>
        <v>10.16</v>
      </c>
      <c r="P15" s="335">
        <f>(O15-O16)/O16</f>
        <v>2.1651090342679127</v>
      </c>
      <c r="Q15" s="20">
        <f>O15/$O$84</f>
        <v>6.3942844160086215E-4</v>
      </c>
      <c r="R15" s="12">
        <f>O15-O16</f>
        <v>6.95</v>
      </c>
    </row>
    <row r="16" spans="1:112" s="14" customFormat="1" ht="16.5" thickBot="1" x14ac:dyDescent="0.3">
      <c r="A16" s="344" t="s">
        <v>16</v>
      </c>
      <c r="B16" s="321">
        <v>0.13</v>
      </c>
      <c r="C16" s="326">
        <v>0</v>
      </c>
      <c r="D16" s="61">
        <v>0</v>
      </c>
      <c r="E16" s="60">
        <v>0</v>
      </c>
      <c r="F16" s="64">
        <v>0</v>
      </c>
      <c r="G16" s="327">
        <v>0</v>
      </c>
      <c r="H16" s="61">
        <v>0</v>
      </c>
      <c r="I16" s="61">
        <v>0</v>
      </c>
      <c r="J16" s="61">
        <v>3.08</v>
      </c>
      <c r="K16" s="60">
        <v>0</v>
      </c>
      <c r="L16" s="64">
        <v>0</v>
      </c>
      <c r="M16" s="60">
        <v>0</v>
      </c>
      <c r="N16" s="64">
        <v>0</v>
      </c>
      <c r="O16" s="347">
        <f t="shared" si="0"/>
        <v>3.21</v>
      </c>
      <c r="P16" s="355"/>
      <c r="Q16" s="356"/>
      <c r="R16" s="28"/>
    </row>
    <row r="17" spans="1:112" s="1" customFormat="1" ht="16.5" thickBot="1" x14ac:dyDescent="0.3">
      <c r="A17" s="345" t="s">
        <v>21</v>
      </c>
      <c r="B17" s="17">
        <v>66.510000000000005</v>
      </c>
      <c r="C17" s="297">
        <v>11.28</v>
      </c>
      <c r="D17" s="32">
        <v>11.28</v>
      </c>
      <c r="E17" s="32">
        <v>0</v>
      </c>
      <c r="F17" s="32">
        <v>5.35</v>
      </c>
      <c r="G17" s="32">
        <v>102.93</v>
      </c>
      <c r="H17" s="32">
        <v>45.79</v>
      </c>
      <c r="I17" s="132">
        <v>57.14</v>
      </c>
      <c r="J17" s="346">
        <v>41.4</v>
      </c>
      <c r="K17" s="32">
        <v>0</v>
      </c>
      <c r="L17" s="32">
        <v>4.42</v>
      </c>
      <c r="M17" s="32">
        <v>4.93</v>
      </c>
      <c r="N17" s="32">
        <v>14.34</v>
      </c>
      <c r="O17" s="346">
        <f t="shared" si="0"/>
        <v>251.16</v>
      </c>
      <c r="P17" s="354">
        <f>(O17-O18)/O18</f>
        <v>0.23057324840764315</v>
      </c>
      <c r="Q17" s="20">
        <f>O17/$O$84</f>
        <v>1.5806973168550446E-2</v>
      </c>
      <c r="R17" s="12">
        <f>O17-O18</f>
        <v>47.059999999999974</v>
      </c>
      <c r="S17" s="13"/>
      <c r="T17" s="21"/>
    </row>
    <row r="18" spans="1:112" s="16" customFormat="1" ht="16.5" thickBot="1" x14ac:dyDescent="0.3">
      <c r="A18" s="100" t="s">
        <v>16</v>
      </c>
      <c r="B18" s="322">
        <v>42.79</v>
      </c>
      <c r="C18" s="31">
        <v>14.99</v>
      </c>
      <c r="D18" s="25">
        <v>14.99</v>
      </c>
      <c r="E18" s="25">
        <v>0</v>
      </c>
      <c r="F18" s="25">
        <v>4.08</v>
      </c>
      <c r="G18" s="313">
        <v>89.12</v>
      </c>
      <c r="H18" s="25">
        <v>43</v>
      </c>
      <c r="I18" s="61">
        <v>46.12</v>
      </c>
      <c r="J18" s="65">
        <v>34.11</v>
      </c>
      <c r="K18" s="25">
        <v>0</v>
      </c>
      <c r="L18" s="25">
        <v>4.76</v>
      </c>
      <c r="M18" s="25">
        <v>4.83</v>
      </c>
      <c r="N18" s="61">
        <v>9.42</v>
      </c>
      <c r="O18" s="325">
        <f t="shared" si="0"/>
        <v>204.10000000000002</v>
      </c>
      <c r="P18" s="26"/>
      <c r="Q18" s="27"/>
      <c r="R18" s="2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7" t="s">
        <v>71</v>
      </c>
      <c r="B19" s="119">
        <v>26.76</v>
      </c>
      <c r="C19" s="297">
        <v>0</v>
      </c>
      <c r="D19" s="30">
        <v>0</v>
      </c>
      <c r="E19" s="18">
        <v>0</v>
      </c>
      <c r="F19" s="18">
        <v>0</v>
      </c>
      <c r="G19" s="8">
        <v>112.13</v>
      </c>
      <c r="H19" s="18">
        <v>32.29</v>
      </c>
      <c r="I19" s="131">
        <v>79.84</v>
      </c>
      <c r="J19" s="126">
        <v>1.76</v>
      </c>
      <c r="K19" s="18">
        <v>0</v>
      </c>
      <c r="L19" s="18">
        <v>0.89</v>
      </c>
      <c r="M19" s="18">
        <v>0.84</v>
      </c>
      <c r="N19" s="18">
        <v>0.8</v>
      </c>
      <c r="O19" s="9">
        <f t="shared" si="0"/>
        <v>143.17999999999998</v>
      </c>
      <c r="P19" s="335">
        <f>(O19-O20)/O20</f>
        <v>4.0486600846262339</v>
      </c>
      <c r="Q19" s="20">
        <f>O19/$O$84</f>
        <v>9.0111579004341948E-3</v>
      </c>
      <c r="R19" s="12">
        <f>O19-O20</f>
        <v>114.81999999999998</v>
      </c>
      <c r="S19" s="13"/>
      <c r="T19" s="21"/>
    </row>
    <row r="20" spans="1:112" s="16" customFormat="1" ht="16.5" thickBot="1" x14ac:dyDescent="0.3">
      <c r="A20" s="100" t="s">
        <v>16</v>
      </c>
      <c r="B20" s="174">
        <v>0.33</v>
      </c>
      <c r="C20" s="323">
        <v>0</v>
      </c>
      <c r="D20" s="25">
        <v>0</v>
      </c>
      <c r="E20" s="25">
        <v>0</v>
      </c>
      <c r="F20" s="25">
        <v>0</v>
      </c>
      <c r="G20" s="313">
        <v>26.47</v>
      </c>
      <c r="H20" s="25">
        <v>6.25</v>
      </c>
      <c r="I20" s="61">
        <v>20.22</v>
      </c>
      <c r="J20" s="65">
        <v>1.49</v>
      </c>
      <c r="K20" s="25">
        <v>0</v>
      </c>
      <c r="L20" s="25">
        <v>7.0000000000000007E-2</v>
      </c>
      <c r="M20" s="25">
        <v>0</v>
      </c>
      <c r="N20" s="60">
        <v>0</v>
      </c>
      <c r="O20" s="349">
        <f t="shared" si="0"/>
        <v>28.359999999999996</v>
      </c>
      <c r="P20" s="26"/>
      <c r="Q20" s="27"/>
      <c r="R20" s="28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7" t="s">
        <v>56</v>
      </c>
      <c r="B21" s="324">
        <v>199.75</v>
      </c>
      <c r="C21" s="294">
        <v>33.799999999999997</v>
      </c>
      <c r="D21" s="169">
        <v>33.409999999999997</v>
      </c>
      <c r="E21" s="110">
        <v>0.39</v>
      </c>
      <c r="F21" s="170">
        <v>19.27</v>
      </c>
      <c r="G21" s="8">
        <v>238.7</v>
      </c>
      <c r="H21" s="171">
        <v>129.02000000000001</v>
      </c>
      <c r="I21" s="111">
        <v>109.68</v>
      </c>
      <c r="J21" s="119">
        <v>99.46</v>
      </c>
      <c r="K21" s="17">
        <v>2.73</v>
      </c>
      <c r="L21" s="172">
        <v>44.05</v>
      </c>
      <c r="M21" s="173">
        <v>49.31</v>
      </c>
      <c r="N21" s="173">
        <v>32.410000000000004</v>
      </c>
      <c r="O21" s="9">
        <f t="shared" si="0"/>
        <v>719.4799999999999</v>
      </c>
      <c r="P21" s="19">
        <f>(O21-O22)/O22</f>
        <v>0.11550745759558417</v>
      </c>
      <c r="Q21" s="20">
        <f>O21/$O$84</f>
        <v>4.5281099917616946E-2</v>
      </c>
      <c r="R21" s="12">
        <f>O21-O22</f>
        <v>74.499999999999886</v>
      </c>
      <c r="S21" s="13"/>
      <c r="T21" s="21"/>
    </row>
    <row r="22" spans="1:112" s="16" customFormat="1" ht="16.5" thickBot="1" x14ac:dyDescent="0.3">
      <c r="A22" s="100" t="s">
        <v>16</v>
      </c>
      <c r="B22" s="174">
        <v>140.41999999999999</v>
      </c>
      <c r="C22" s="314">
        <v>28.3</v>
      </c>
      <c r="D22" s="125">
        <v>27.94</v>
      </c>
      <c r="E22" s="137">
        <v>0.36</v>
      </c>
      <c r="F22" s="125">
        <v>13.33</v>
      </c>
      <c r="G22" s="313">
        <v>206.61</v>
      </c>
      <c r="H22" s="124">
        <v>120.79</v>
      </c>
      <c r="I22" s="138">
        <v>85.82</v>
      </c>
      <c r="J22" s="159">
        <v>136.41</v>
      </c>
      <c r="K22" s="125">
        <v>2.37</v>
      </c>
      <c r="L22" s="124">
        <v>42.5</v>
      </c>
      <c r="M22" s="311">
        <v>51.51</v>
      </c>
      <c r="N22" s="125">
        <v>23.529999999999998</v>
      </c>
      <c r="O22" s="325">
        <f t="shared" si="0"/>
        <v>644.98</v>
      </c>
      <c r="P22" s="26"/>
      <c r="Q22" s="27"/>
      <c r="R22" s="2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7" t="s">
        <v>57</v>
      </c>
      <c r="B23" s="32">
        <v>385.2</v>
      </c>
      <c r="C23" s="295">
        <v>83.69</v>
      </c>
      <c r="D23" s="32">
        <v>71.7</v>
      </c>
      <c r="E23" s="32">
        <v>11.99</v>
      </c>
      <c r="F23" s="33">
        <v>44.12</v>
      </c>
      <c r="G23" s="8">
        <v>512.12</v>
      </c>
      <c r="H23" s="32">
        <v>278.93</v>
      </c>
      <c r="I23" s="132">
        <v>233.19</v>
      </c>
      <c r="J23" s="127">
        <v>349.13</v>
      </c>
      <c r="K23" s="32">
        <v>11.79</v>
      </c>
      <c r="L23" s="32">
        <v>52.54</v>
      </c>
      <c r="M23" s="32">
        <v>49.86</v>
      </c>
      <c r="N23" s="32">
        <v>44.910000000000004</v>
      </c>
      <c r="O23" s="9">
        <f t="shared" si="0"/>
        <v>1533.3600000000001</v>
      </c>
      <c r="P23" s="19">
        <f>(O23-O24)/O24</f>
        <v>0.13789572109176734</v>
      </c>
      <c r="Q23" s="20">
        <f>O23/$O$84</f>
        <v>9.6503345985541139E-2</v>
      </c>
      <c r="R23" s="12">
        <f>O23-O24</f>
        <v>185.82000000000016</v>
      </c>
      <c r="S23" s="34"/>
      <c r="T23" s="21"/>
    </row>
    <row r="24" spans="1:112" s="16" customFormat="1" ht="16.5" thickBot="1" x14ac:dyDescent="0.3">
      <c r="A24" s="100" t="s">
        <v>16</v>
      </c>
      <c r="B24" s="122">
        <v>232.55</v>
      </c>
      <c r="C24" s="31">
        <v>85.84</v>
      </c>
      <c r="D24" s="25">
        <v>67.290000000000006</v>
      </c>
      <c r="E24" s="25">
        <v>18.55</v>
      </c>
      <c r="F24" s="25">
        <v>53.19</v>
      </c>
      <c r="G24" s="313">
        <v>425.62</v>
      </c>
      <c r="H24" s="25">
        <v>248.79</v>
      </c>
      <c r="I24" s="61">
        <v>176.83</v>
      </c>
      <c r="J24" s="133">
        <v>311.79000000000002</v>
      </c>
      <c r="K24" s="25">
        <v>9.8800000000000008</v>
      </c>
      <c r="L24" s="25">
        <v>50.06</v>
      </c>
      <c r="M24" s="25">
        <v>52.29</v>
      </c>
      <c r="N24" s="25">
        <v>126.32000000000001</v>
      </c>
      <c r="O24" s="136">
        <f t="shared" si="0"/>
        <v>1347.54</v>
      </c>
      <c r="P24" s="26"/>
      <c r="Q24" s="27"/>
      <c r="R24" s="2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7" t="s">
        <v>58</v>
      </c>
      <c r="B25" s="18">
        <v>139.66999999999999</v>
      </c>
      <c r="C25" s="294">
        <v>16.329999999999998</v>
      </c>
      <c r="D25" s="18">
        <v>15.68</v>
      </c>
      <c r="E25" s="18">
        <v>0.65</v>
      </c>
      <c r="F25" s="18">
        <v>7.44</v>
      </c>
      <c r="G25" s="8">
        <v>278.17</v>
      </c>
      <c r="H25" s="18">
        <v>142.05000000000001</v>
      </c>
      <c r="I25" s="131">
        <v>136.12</v>
      </c>
      <c r="J25" s="9">
        <v>181.45</v>
      </c>
      <c r="K25" s="18">
        <v>-0.02</v>
      </c>
      <c r="L25" s="18">
        <v>9.27</v>
      </c>
      <c r="M25" s="18">
        <v>7.59</v>
      </c>
      <c r="N25" s="18">
        <v>21.66</v>
      </c>
      <c r="O25" s="9">
        <f t="shared" si="0"/>
        <v>661.56</v>
      </c>
      <c r="P25" s="19">
        <f>(O25-O26)/O26</f>
        <v>0.37515589922673975</v>
      </c>
      <c r="Q25" s="20">
        <f>O25/$O$84</f>
        <v>4.1635854313530146E-2</v>
      </c>
      <c r="R25" s="12">
        <f>O25-O26</f>
        <v>180.47999999999996</v>
      </c>
      <c r="S25" s="13"/>
      <c r="T25" s="21"/>
    </row>
    <row r="26" spans="1:112" s="16" customFormat="1" ht="16.5" thickBot="1" x14ac:dyDescent="0.3">
      <c r="A26" s="100" t="s">
        <v>16</v>
      </c>
      <c r="B26" s="122">
        <v>81.760000000000005</v>
      </c>
      <c r="C26" s="31">
        <v>13.95</v>
      </c>
      <c r="D26" s="25">
        <v>13.13</v>
      </c>
      <c r="E26" s="25">
        <v>0.82</v>
      </c>
      <c r="F26" s="25">
        <v>6.06</v>
      </c>
      <c r="G26" s="313">
        <v>249.71</v>
      </c>
      <c r="H26" s="25">
        <v>126.27</v>
      </c>
      <c r="I26" s="61">
        <v>123.44</v>
      </c>
      <c r="J26" s="133">
        <v>93.53</v>
      </c>
      <c r="K26" s="25">
        <v>-0.02</v>
      </c>
      <c r="L26" s="25">
        <v>8.31</v>
      </c>
      <c r="M26" s="25">
        <v>8.83</v>
      </c>
      <c r="N26" s="25">
        <v>18.950000000000003</v>
      </c>
      <c r="O26" s="136">
        <f t="shared" si="0"/>
        <v>481.08</v>
      </c>
      <c r="P26" s="26"/>
      <c r="Q26" s="27"/>
      <c r="R26" s="2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6" customFormat="1" ht="16.5" thickBot="1" x14ac:dyDescent="0.3">
      <c r="A27" s="37" t="s">
        <v>55</v>
      </c>
      <c r="B27" s="30">
        <v>1.6</v>
      </c>
      <c r="C27" s="294">
        <v>0</v>
      </c>
      <c r="D27" s="18">
        <v>0</v>
      </c>
      <c r="E27" s="18">
        <v>0</v>
      </c>
      <c r="F27" s="18">
        <v>7.0000000000000007E-2</v>
      </c>
      <c r="G27" s="8">
        <v>14.27</v>
      </c>
      <c r="H27" s="18">
        <v>7.45</v>
      </c>
      <c r="I27" s="131">
        <v>6.82</v>
      </c>
      <c r="J27" s="127">
        <v>5.69</v>
      </c>
      <c r="K27" s="18">
        <v>0</v>
      </c>
      <c r="L27" s="18">
        <v>0</v>
      </c>
      <c r="M27" s="18">
        <v>1.52</v>
      </c>
      <c r="N27" s="18">
        <v>0.5</v>
      </c>
      <c r="O27" s="9">
        <f t="shared" si="0"/>
        <v>23.65</v>
      </c>
      <c r="P27" s="19">
        <f>(O27-O28)/O28</f>
        <v>0.80948737566947171</v>
      </c>
      <c r="Q27" s="20">
        <f>O27/$O$84</f>
        <v>1.4884333310886209E-3</v>
      </c>
      <c r="R27" s="12">
        <f>O27-O28</f>
        <v>10.579999999999997</v>
      </c>
      <c r="S27" s="35"/>
      <c r="T27" s="21"/>
    </row>
    <row r="28" spans="1:112" s="16" customFormat="1" ht="16.5" thickBot="1" x14ac:dyDescent="0.3">
      <c r="A28" s="100" t="s">
        <v>16</v>
      </c>
      <c r="B28" s="64">
        <v>0.44</v>
      </c>
      <c r="C28" s="31">
        <v>0</v>
      </c>
      <c r="D28" s="25">
        <v>0</v>
      </c>
      <c r="E28" s="25">
        <v>0</v>
      </c>
      <c r="F28" s="25">
        <v>0.02</v>
      </c>
      <c r="G28" s="313">
        <v>10.81</v>
      </c>
      <c r="H28" s="25">
        <v>5.57</v>
      </c>
      <c r="I28" s="61">
        <v>5.24</v>
      </c>
      <c r="J28" s="133">
        <v>1.35</v>
      </c>
      <c r="K28" s="25">
        <v>0</v>
      </c>
      <c r="L28" s="25">
        <v>0</v>
      </c>
      <c r="M28" s="25">
        <v>0.24</v>
      </c>
      <c r="N28" s="25">
        <v>0.21</v>
      </c>
      <c r="O28" s="136">
        <f t="shared" si="0"/>
        <v>13.070000000000002</v>
      </c>
      <c r="P28" s="26"/>
      <c r="Q28" s="27"/>
      <c r="R28" s="2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7" t="s">
        <v>77</v>
      </c>
      <c r="B29" s="18">
        <v>19.309999999999999</v>
      </c>
      <c r="C29" s="294">
        <v>5.45</v>
      </c>
      <c r="D29" s="18">
        <v>5.45</v>
      </c>
      <c r="E29" s="18">
        <v>0</v>
      </c>
      <c r="F29" s="18">
        <v>2.5299999999999998</v>
      </c>
      <c r="G29" s="8">
        <v>66.430000000000007</v>
      </c>
      <c r="H29" s="18">
        <v>39.270000000000003</v>
      </c>
      <c r="I29" s="131">
        <v>27.16</v>
      </c>
      <c r="J29" s="127">
        <v>47.26</v>
      </c>
      <c r="K29" s="18">
        <v>0</v>
      </c>
      <c r="L29" s="18">
        <v>1.4</v>
      </c>
      <c r="M29" s="18">
        <v>2.96</v>
      </c>
      <c r="N29" s="18">
        <v>8.68</v>
      </c>
      <c r="O29" s="9">
        <f t="shared" si="0"/>
        <v>154.02000000000001</v>
      </c>
      <c r="P29" s="19">
        <f>(O29-O30)/O30</f>
        <v>0.43930473787496499</v>
      </c>
      <c r="Q29" s="20">
        <f>O29/$O$84</f>
        <v>9.6933827337957468E-3</v>
      </c>
      <c r="R29" s="12">
        <f>O29-O30</f>
        <v>47.010000000000005</v>
      </c>
      <c r="S29" s="13"/>
      <c r="T29" s="21"/>
    </row>
    <row r="30" spans="1:112" s="16" customFormat="1" ht="16.5" thickBot="1" x14ac:dyDescent="0.3">
      <c r="A30" s="100" t="s">
        <v>16</v>
      </c>
      <c r="B30" s="331">
        <v>11.87</v>
      </c>
      <c r="C30" s="332">
        <v>4.1100000000000003</v>
      </c>
      <c r="D30" s="25">
        <v>4.1100000000000003</v>
      </c>
      <c r="E30" s="25">
        <v>0</v>
      </c>
      <c r="F30" s="25">
        <v>3.68</v>
      </c>
      <c r="G30" s="313">
        <v>48.63</v>
      </c>
      <c r="H30" s="25">
        <v>29.18</v>
      </c>
      <c r="I30" s="61">
        <v>19.45</v>
      </c>
      <c r="J30" s="133">
        <v>28.08</v>
      </c>
      <c r="K30" s="25">
        <v>0</v>
      </c>
      <c r="L30" s="25">
        <v>2.86</v>
      </c>
      <c r="M30" s="25">
        <v>2.69</v>
      </c>
      <c r="N30" s="25">
        <v>5.09</v>
      </c>
      <c r="O30" s="136">
        <f t="shared" si="0"/>
        <v>107.01</v>
      </c>
      <c r="P30" s="26"/>
      <c r="Q30" s="27"/>
      <c r="R30" s="2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7" t="s">
        <v>25</v>
      </c>
      <c r="B31" s="18">
        <v>7.49</v>
      </c>
      <c r="C31" s="295">
        <v>2.34</v>
      </c>
      <c r="D31" s="18">
        <v>2.34</v>
      </c>
      <c r="E31" s="18">
        <v>0</v>
      </c>
      <c r="F31" s="18">
        <v>0.35</v>
      </c>
      <c r="G31" s="8">
        <v>71.59</v>
      </c>
      <c r="H31" s="18">
        <v>22.52</v>
      </c>
      <c r="I31" s="131">
        <v>49.07</v>
      </c>
      <c r="J31" s="127">
        <v>4.5599999999999996</v>
      </c>
      <c r="K31" s="18">
        <v>0</v>
      </c>
      <c r="L31" s="18">
        <v>1.32</v>
      </c>
      <c r="M31" s="18">
        <v>0.5</v>
      </c>
      <c r="N31" s="18">
        <v>0.34</v>
      </c>
      <c r="O31" s="9">
        <f t="shared" si="0"/>
        <v>88.490000000000009</v>
      </c>
      <c r="P31" s="19">
        <f>(O31-O32)/O32</f>
        <v>0.59556437071763446</v>
      </c>
      <c r="Q31" s="20">
        <f>O31/$O$84</f>
        <v>5.5691951572106584E-3</v>
      </c>
      <c r="R31" s="12">
        <f>O31-O32</f>
        <v>33.030000000000008</v>
      </c>
      <c r="S31" s="13"/>
      <c r="T31" s="21"/>
    </row>
    <row r="32" spans="1:112" s="16" customFormat="1" ht="16.5" thickBot="1" x14ac:dyDescent="0.3">
      <c r="A32" s="100" t="s">
        <v>16</v>
      </c>
      <c r="B32" s="122">
        <v>7.27</v>
      </c>
      <c r="C32" s="31">
        <v>3.58</v>
      </c>
      <c r="D32" s="25">
        <v>3.58</v>
      </c>
      <c r="E32" s="25">
        <v>0</v>
      </c>
      <c r="F32" s="25">
        <v>0.97</v>
      </c>
      <c r="G32" s="375">
        <v>40.619999999999997</v>
      </c>
      <c r="H32" s="25">
        <v>11.56</v>
      </c>
      <c r="I32" s="61">
        <v>29.06</v>
      </c>
      <c r="J32" s="122">
        <v>1.28</v>
      </c>
      <c r="K32" s="25">
        <v>0</v>
      </c>
      <c r="L32" s="25">
        <v>1.06</v>
      </c>
      <c r="M32" s="25">
        <v>0.53</v>
      </c>
      <c r="N32" s="25">
        <v>0.15</v>
      </c>
      <c r="O32" s="136">
        <f t="shared" si="0"/>
        <v>55.46</v>
      </c>
      <c r="P32" s="26"/>
      <c r="Q32" s="27"/>
      <c r="R32" s="2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7" t="s">
        <v>59</v>
      </c>
      <c r="B33" s="365">
        <v>157.19999999999999</v>
      </c>
      <c r="C33" s="374">
        <v>27.99</v>
      </c>
      <c r="D33" s="365">
        <v>21</v>
      </c>
      <c r="E33" s="365">
        <v>6.99</v>
      </c>
      <c r="F33" s="365">
        <v>33.14</v>
      </c>
      <c r="G33" s="370">
        <v>445.66</v>
      </c>
      <c r="H33" s="365">
        <v>162.27000000000001</v>
      </c>
      <c r="I33" s="365">
        <v>283.39</v>
      </c>
      <c r="J33" s="365">
        <v>540.78</v>
      </c>
      <c r="K33" s="365">
        <v>16.38</v>
      </c>
      <c r="L33" s="365">
        <v>9.92</v>
      </c>
      <c r="M33" s="365">
        <v>12.59</v>
      </c>
      <c r="N33" s="365">
        <v>33.32</v>
      </c>
      <c r="O33" s="9">
        <f t="shared" si="0"/>
        <v>1276.98</v>
      </c>
      <c r="P33" s="19">
        <f>(O33-O34)/O34</f>
        <v>-0.1276624813848318</v>
      </c>
      <c r="Q33" s="20">
        <f>O33/$O$84</f>
        <v>8.0367847574357179E-2</v>
      </c>
      <c r="R33" s="12">
        <f>O33-O34</f>
        <v>-186.87999999999988</v>
      </c>
      <c r="S33" s="13"/>
      <c r="T33" s="21"/>
    </row>
    <row r="34" spans="1:112" s="16" customFormat="1" ht="15.75" thickBot="1" x14ac:dyDescent="0.3">
      <c r="A34" s="100" t="s">
        <v>16</v>
      </c>
      <c r="B34" s="366">
        <v>117.15</v>
      </c>
      <c r="C34" s="372">
        <v>24.08</v>
      </c>
      <c r="D34" s="372">
        <v>21.51</v>
      </c>
      <c r="E34" s="372">
        <v>2.57</v>
      </c>
      <c r="F34" s="373">
        <v>22.24</v>
      </c>
      <c r="G34" s="376">
        <v>839.18</v>
      </c>
      <c r="H34" s="372">
        <v>346.18</v>
      </c>
      <c r="I34" s="373">
        <v>493</v>
      </c>
      <c r="J34" s="372">
        <v>372.83</v>
      </c>
      <c r="K34" s="368">
        <v>1.04</v>
      </c>
      <c r="L34" s="377">
        <v>8.0500000000000007</v>
      </c>
      <c r="M34" s="377">
        <v>20.34</v>
      </c>
      <c r="N34" s="377">
        <v>58.95</v>
      </c>
      <c r="O34" s="371">
        <f t="shared" si="0"/>
        <v>1463.86</v>
      </c>
      <c r="P34" s="26"/>
      <c r="Q34" s="27"/>
      <c r="R34" s="2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7" t="s">
        <v>28</v>
      </c>
      <c r="B35" s="9">
        <v>496.94</v>
      </c>
      <c r="C35" s="299">
        <v>100.73</v>
      </c>
      <c r="D35" s="9">
        <v>69.56</v>
      </c>
      <c r="E35" s="9">
        <v>31.17</v>
      </c>
      <c r="F35" s="9">
        <v>40.520000000000003</v>
      </c>
      <c r="G35" s="8">
        <v>684.1</v>
      </c>
      <c r="H35" s="32">
        <v>242.5</v>
      </c>
      <c r="I35" s="9">
        <v>441.6</v>
      </c>
      <c r="J35" s="127">
        <v>1285.68</v>
      </c>
      <c r="K35" s="9">
        <v>34.549999999999997</v>
      </c>
      <c r="L35" s="9">
        <v>47.03</v>
      </c>
      <c r="M35" s="9">
        <v>63.05</v>
      </c>
      <c r="N35" s="9">
        <v>199.84</v>
      </c>
      <c r="O35" s="9">
        <f t="shared" si="0"/>
        <v>2952.440000000001</v>
      </c>
      <c r="P35" s="19">
        <f>(O35-O36)/O36</f>
        <v>0.16528198226288382</v>
      </c>
      <c r="Q35" s="20">
        <f>O35/$O$84</f>
        <v>0.18581438072047735</v>
      </c>
      <c r="R35" s="12">
        <f>O35-O36</f>
        <v>418.77000000000089</v>
      </c>
      <c r="S35" s="13"/>
      <c r="T35" s="21"/>
    </row>
    <row r="36" spans="1:112" s="16" customFormat="1" ht="16.5" thickBot="1" x14ac:dyDescent="0.3">
      <c r="A36" s="100" t="s">
        <v>16</v>
      </c>
      <c r="B36" s="122">
        <v>303.77</v>
      </c>
      <c r="C36" s="31">
        <v>83.93</v>
      </c>
      <c r="D36" s="25">
        <v>60.59</v>
      </c>
      <c r="E36" s="25">
        <v>23.34</v>
      </c>
      <c r="F36" s="25">
        <v>43.52</v>
      </c>
      <c r="G36" s="313">
        <v>743.67</v>
      </c>
      <c r="H36" s="25">
        <v>293.23</v>
      </c>
      <c r="I36" s="61">
        <v>450.44</v>
      </c>
      <c r="J36" s="133">
        <v>1068.6600000000001</v>
      </c>
      <c r="K36" s="25">
        <v>27.93</v>
      </c>
      <c r="L36" s="25">
        <v>48.6</v>
      </c>
      <c r="M36" s="25">
        <v>44.15</v>
      </c>
      <c r="N36" s="25">
        <v>169.44</v>
      </c>
      <c r="O36" s="136">
        <f t="shared" si="0"/>
        <v>2533.67</v>
      </c>
      <c r="P36" s="26"/>
      <c r="Q36" s="27"/>
      <c r="R36" s="2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7" t="s">
        <v>30</v>
      </c>
      <c r="B37" s="18">
        <v>223.61</v>
      </c>
      <c r="C37" s="297">
        <v>41.33</v>
      </c>
      <c r="D37" s="18">
        <v>28.11</v>
      </c>
      <c r="E37" s="18">
        <v>13.22</v>
      </c>
      <c r="F37" s="18">
        <v>21.91</v>
      </c>
      <c r="G37" s="8">
        <v>320.81</v>
      </c>
      <c r="H37" s="18">
        <v>102.95</v>
      </c>
      <c r="I37" s="131">
        <v>217.86</v>
      </c>
      <c r="J37" s="9">
        <v>381.98</v>
      </c>
      <c r="K37" s="18">
        <v>11.03</v>
      </c>
      <c r="L37" s="18">
        <v>10.87</v>
      </c>
      <c r="M37" s="18">
        <v>14.29</v>
      </c>
      <c r="N37" s="18">
        <v>311.83</v>
      </c>
      <c r="O37" s="9">
        <f t="shared" si="0"/>
        <v>1337.66</v>
      </c>
      <c r="P37" s="19">
        <f>(O37-O38)/O38</f>
        <v>0.10904206808496544</v>
      </c>
      <c r="Q37" s="20">
        <f>O37/$O$84</f>
        <v>8.4186796180296189E-2</v>
      </c>
      <c r="R37" s="12">
        <f>O37-O38</f>
        <v>131.52000000000021</v>
      </c>
      <c r="S37" s="13"/>
      <c r="T37" s="21"/>
    </row>
    <row r="38" spans="1:112" s="16" customFormat="1" ht="16.5" thickBot="1" x14ac:dyDescent="0.3">
      <c r="A38" s="100" t="s">
        <v>16</v>
      </c>
      <c r="B38" s="122">
        <v>156.66999999999999</v>
      </c>
      <c r="C38" s="31">
        <v>39.19</v>
      </c>
      <c r="D38" s="25">
        <v>28.33</v>
      </c>
      <c r="E38" s="25">
        <v>10.86</v>
      </c>
      <c r="F38" s="25">
        <v>23.53</v>
      </c>
      <c r="G38" s="313">
        <v>340.18</v>
      </c>
      <c r="H38" s="25">
        <v>122.23</v>
      </c>
      <c r="I38" s="61">
        <v>217.95</v>
      </c>
      <c r="J38" s="76">
        <v>405.87</v>
      </c>
      <c r="K38" s="25">
        <v>6.94</v>
      </c>
      <c r="L38" s="25">
        <v>10.27</v>
      </c>
      <c r="M38" s="25">
        <v>16.53</v>
      </c>
      <c r="N38" s="25">
        <v>206.95999999999998</v>
      </c>
      <c r="O38" s="136">
        <f t="shared" si="0"/>
        <v>1206.1399999999999</v>
      </c>
      <c r="P38" s="26"/>
      <c r="Q38" s="27"/>
      <c r="R38" s="2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7" t="s">
        <v>60</v>
      </c>
      <c r="B39" s="18">
        <v>0.52</v>
      </c>
      <c r="C39" s="297">
        <v>-0.01</v>
      </c>
      <c r="D39" s="18">
        <v>-0.01</v>
      </c>
      <c r="E39" s="18">
        <v>0</v>
      </c>
      <c r="F39" s="18">
        <v>0.05</v>
      </c>
      <c r="G39" s="8">
        <v>1.89</v>
      </c>
      <c r="H39" s="18">
        <v>0.01</v>
      </c>
      <c r="I39" s="131">
        <v>1.88</v>
      </c>
      <c r="J39" s="127">
        <v>0.02</v>
      </c>
      <c r="K39" s="18">
        <v>0</v>
      </c>
      <c r="L39" s="18">
        <v>5.03</v>
      </c>
      <c r="M39" s="18">
        <v>0.01</v>
      </c>
      <c r="N39" s="18">
        <v>0.62</v>
      </c>
      <c r="O39" s="9">
        <f t="shared" si="0"/>
        <v>8.129999999999999</v>
      </c>
      <c r="P39" s="209">
        <f>(O39-O40)/O40</f>
        <v>3.1725888324872983E-2</v>
      </c>
      <c r="Q39" s="20">
        <f>O39/$O$84</f>
        <v>5.1166862502116228E-4</v>
      </c>
      <c r="R39" s="12">
        <f>O39-O40</f>
        <v>0.24999999999999911</v>
      </c>
      <c r="S39" s="13"/>
      <c r="T39" s="21"/>
    </row>
    <row r="40" spans="1:112" s="16" customFormat="1" ht="16.5" thickBot="1" x14ac:dyDescent="0.3">
      <c r="A40" s="100" t="s">
        <v>16</v>
      </c>
      <c r="B40" s="64">
        <v>0.2</v>
      </c>
      <c r="C40" s="31">
        <v>0</v>
      </c>
      <c r="D40" s="25">
        <v>0</v>
      </c>
      <c r="E40" s="25">
        <v>0</v>
      </c>
      <c r="F40" s="25">
        <v>0.01</v>
      </c>
      <c r="G40" s="313">
        <v>3.79</v>
      </c>
      <c r="H40" s="25">
        <v>0.02</v>
      </c>
      <c r="I40" s="61">
        <v>3.77</v>
      </c>
      <c r="J40" s="65">
        <v>0.01</v>
      </c>
      <c r="K40" s="25">
        <v>0</v>
      </c>
      <c r="L40" s="25">
        <v>3.75</v>
      </c>
      <c r="M40" s="25">
        <v>0.01</v>
      </c>
      <c r="N40" s="25">
        <v>0.11</v>
      </c>
      <c r="O40" s="136">
        <f t="shared" si="0"/>
        <v>7.88</v>
      </c>
      <c r="P40" s="26"/>
      <c r="Q40" s="27"/>
      <c r="R40" s="2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7" t="s">
        <v>18</v>
      </c>
      <c r="B41" s="121">
        <v>205.1</v>
      </c>
      <c r="C41" s="297">
        <v>43.96</v>
      </c>
      <c r="D41" s="18">
        <v>40.090000000000003</v>
      </c>
      <c r="E41" s="18">
        <v>3.87</v>
      </c>
      <c r="F41" s="18">
        <v>17.3</v>
      </c>
      <c r="G41" s="8">
        <v>279.11</v>
      </c>
      <c r="H41" s="18">
        <v>124.58</v>
      </c>
      <c r="I41" s="131">
        <v>154.53</v>
      </c>
      <c r="J41" s="126">
        <v>222.04</v>
      </c>
      <c r="K41" s="18">
        <v>2.5</v>
      </c>
      <c r="L41" s="18">
        <v>8.52</v>
      </c>
      <c r="M41" s="18">
        <v>9.93</v>
      </c>
      <c r="N41" s="18">
        <v>7.32</v>
      </c>
      <c r="O41" s="9">
        <f t="shared" si="0"/>
        <v>795.78</v>
      </c>
      <c r="P41" s="38">
        <f>(O41-O42)/O42</f>
        <v>0.2631228075744827</v>
      </c>
      <c r="Q41" s="39">
        <f>O41/$O$84</f>
        <v>5.0083106816647051E-2</v>
      </c>
      <c r="R41" s="40">
        <f>O41-O42</f>
        <v>165.76999999999987</v>
      </c>
      <c r="S41" s="13"/>
    </row>
    <row r="42" spans="1:112" s="16" customFormat="1" ht="16.5" thickBot="1" x14ac:dyDescent="0.3">
      <c r="A42" s="100" t="s">
        <v>16</v>
      </c>
      <c r="B42" s="122">
        <v>108.32</v>
      </c>
      <c r="C42" s="31">
        <v>28.24</v>
      </c>
      <c r="D42" s="25">
        <v>26.7</v>
      </c>
      <c r="E42" s="25">
        <v>1.54</v>
      </c>
      <c r="F42" s="25">
        <v>11.82</v>
      </c>
      <c r="G42" s="313">
        <v>243.6</v>
      </c>
      <c r="H42" s="25">
        <v>115.64</v>
      </c>
      <c r="I42" s="60">
        <v>127.96</v>
      </c>
      <c r="J42" s="60">
        <v>216.76</v>
      </c>
      <c r="K42" s="24">
        <v>0</v>
      </c>
      <c r="L42" s="25">
        <v>4.8600000000000003</v>
      </c>
      <c r="M42" s="25">
        <v>10.96</v>
      </c>
      <c r="N42" s="25">
        <v>5.4499999999999993</v>
      </c>
      <c r="O42" s="136">
        <f t="shared" si="0"/>
        <v>630.0100000000001</v>
      </c>
      <c r="P42" s="26"/>
      <c r="Q42" s="27"/>
      <c r="R42" s="2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226" customFormat="1" ht="16.5" thickBot="1" x14ac:dyDescent="0.3">
      <c r="A43" s="201" t="s">
        <v>74</v>
      </c>
      <c r="B43" s="223">
        <v>66.42</v>
      </c>
      <c r="C43" s="298">
        <v>5.78</v>
      </c>
      <c r="D43" s="287">
        <v>5.78</v>
      </c>
      <c r="E43" s="287">
        <v>0</v>
      </c>
      <c r="F43" s="287">
        <v>10.050000000000001</v>
      </c>
      <c r="G43" s="8">
        <v>146.88999999999999</v>
      </c>
      <c r="H43" s="287">
        <v>89.85</v>
      </c>
      <c r="I43" s="288">
        <v>57.04</v>
      </c>
      <c r="J43" s="223">
        <v>43.14</v>
      </c>
      <c r="K43" s="287">
        <v>0</v>
      </c>
      <c r="L43" s="287">
        <v>1.71</v>
      </c>
      <c r="M43" s="287">
        <v>5.79</v>
      </c>
      <c r="N43" s="287">
        <v>2.2799999999999998</v>
      </c>
      <c r="O43" s="9">
        <f t="shared" si="0"/>
        <v>282.05999999999995</v>
      </c>
      <c r="P43" s="289">
        <f>(O43-O44)/O44</f>
        <v>1.2424124099249794E-3</v>
      </c>
      <c r="Q43" s="290">
        <f>O43/$O$84</f>
        <v>1.7751691558852277E-2</v>
      </c>
      <c r="R43" s="291">
        <f>O43-O44</f>
        <v>0.34999999999996589</v>
      </c>
    </row>
    <row r="44" spans="1:112" s="14" customFormat="1" ht="16.5" thickBot="1" x14ac:dyDescent="0.3">
      <c r="A44" s="100" t="s">
        <v>16</v>
      </c>
      <c r="B44" s="202">
        <v>36.56</v>
      </c>
      <c r="C44" s="31">
        <v>5.08</v>
      </c>
      <c r="D44" s="203">
        <v>4.97</v>
      </c>
      <c r="E44" s="61">
        <v>0.11</v>
      </c>
      <c r="F44" s="61">
        <v>7.07</v>
      </c>
      <c r="G44" s="325">
        <v>183.79</v>
      </c>
      <c r="H44" s="203">
        <v>114.6</v>
      </c>
      <c r="I44" s="61">
        <v>69.19</v>
      </c>
      <c r="J44" s="61">
        <v>38.76</v>
      </c>
      <c r="K44" s="61">
        <v>0</v>
      </c>
      <c r="L44" s="61">
        <v>1.94</v>
      </c>
      <c r="M44" s="61">
        <v>7.09</v>
      </c>
      <c r="N44" s="25">
        <v>1.42</v>
      </c>
      <c r="O44" s="136">
        <f t="shared" si="0"/>
        <v>281.70999999999998</v>
      </c>
      <c r="P44" s="204"/>
      <c r="Q44" s="205"/>
      <c r="R44" s="28"/>
    </row>
    <row r="45" spans="1:112" s="226" customFormat="1" ht="16.5" thickBot="1" x14ac:dyDescent="0.3">
      <c r="A45" s="201" t="s">
        <v>24</v>
      </c>
      <c r="B45" s="286">
        <v>113.82</v>
      </c>
      <c r="C45" s="294">
        <v>4.75</v>
      </c>
      <c r="D45" s="287">
        <v>4.75</v>
      </c>
      <c r="E45" s="287">
        <v>0</v>
      </c>
      <c r="F45" s="287">
        <v>3.27</v>
      </c>
      <c r="G45" s="8">
        <v>69.239999999999995</v>
      </c>
      <c r="H45" s="287">
        <v>45.31</v>
      </c>
      <c r="I45" s="288">
        <v>23.93</v>
      </c>
      <c r="J45" s="233">
        <v>66.48</v>
      </c>
      <c r="K45" s="287">
        <v>0</v>
      </c>
      <c r="L45" s="287">
        <v>1.45</v>
      </c>
      <c r="M45" s="287">
        <v>28.11</v>
      </c>
      <c r="N45" s="287">
        <v>297.02</v>
      </c>
      <c r="O45" s="9">
        <f t="shared" si="0"/>
        <v>584.14</v>
      </c>
      <c r="P45" s="292">
        <f>(O45-O46)/O46</f>
        <v>0.2050583818129306</v>
      </c>
      <c r="Q45" s="290">
        <f>O45/$O$84</f>
        <v>3.676335923983539E-2</v>
      </c>
      <c r="R45" s="291">
        <f>O45-O46</f>
        <v>99.399999999999977</v>
      </c>
    </row>
    <row r="46" spans="1:112" s="14" customFormat="1" ht="16.5" thickBot="1" x14ac:dyDescent="0.3">
      <c r="A46" s="100" t="s">
        <v>16</v>
      </c>
      <c r="B46" s="202">
        <v>86.22</v>
      </c>
      <c r="C46" s="326">
        <v>4.54</v>
      </c>
      <c r="D46" s="61">
        <v>4.54</v>
      </c>
      <c r="E46" s="60">
        <v>0</v>
      </c>
      <c r="F46" s="203">
        <v>2.75</v>
      </c>
      <c r="G46" s="327">
        <v>75.3</v>
      </c>
      <c r="H46" s="61">
        <v>51.43</v>
      </c>
      <c r="I46" s="60">
        <v>23.87</v>
      </c>
      <c r="J46" s="328">
        <v>40.869999999999997</v>
      </c>
      <c r="K46" s="61">
        <v>0</v>
      </c>
      <c r="L46" s="60">
        <v>1.35</v>
      </c>
      <c r="M46" s="203">
        <v>18.920000000000002</v>
      </c>
      <c r="N46" s="25">
        <v>254.79</v>
      </c>
      <c r="O46" s="136">
        <f t="shared" si="0"/>
        <v>484.74</v>
      </c>
      <c r="P46" s="231"/>
      <c r="Q46" s="230"/>
      <c r="R46" s="207"/>
    </row>
    <row r="47" spans="1:112" s="226" customFormat="1" ht="16.5" thickBot="1" x14ac:dyDescent="0.3">
      <c r="A47" s="201" t="s">
        <v>62</v>
      </c>
      <c r="B47" s="286">
        <v>2.77</v>
      </c>
      <c r="C47" s="294">
        <v>0.11</v>
      </c>
      <c r="D47" s="287">
        <v>0.11</v>
      </c>
      <c r="E47" s="287">
        <v>0</v>
      </c>
      <c r="F47" s="287">
        <v>1.47</v>
      </c>
      <c r="G47" s="8">
        <v>152.47</v>
      </c>
      <c r="H47" s="287">
        <v>39.78</v>
      </c>
      <c r="I47" s="288">
        <v>112.69</v>
      </c>
      <c r="J47" s="223">
        <v>0.03</v>
      </c>
      <c r="K47" s="287">
        <v>0</v>
      </c>
      <c r="L47" s="287">
        <v>0.46</v>
      </c>
      <c r="M47" s="287">
        <v>0.84</v>
      </c>
      <c r="N47" s="287">
        <v>0.62</v>
      </c>
      <c r="O47" s="9">
        <f t="shared" si="0"/>
        <v>158.77000000000001</v>
      </c>
      <c r="P47" s="293">
        <f>(O47-O48)/O48</f>
        <v>8.948054621560414E-2</v>
      </c>
      <c r="Q47" s="290">
        <f>O47/$O$84</f>
        <v>9.9923281174181967E-3</v>
      </c>
      <c r="R47" s="291">
        <f>O47-O48</f>
        <v>13.039999999999992</v>
      </c>
    </row>
    <row r="48" spans="1:112" s="14" customFormat="1" ht="16.5" thickBot="1" x14ac:dyDescent="0.3">
      <c r="A48" s="100" t="s">
        <v>16</v>
      </c>
      <c r="B48" s="202">
        <v>2.73</v>
      </c>
      <c r="C48" s="31">
        <v>0.16</v>
      </c>
      <c r="D48" s="203">
        <v>0.16</v>
      </c>
      <c r="E48" s="61">
        <v>0</v>
      </c>
      <c r="F48" s="60">
        <v>1.47</v>
      </c>
      <c r="G48" s="325">
        <v>139.15</v>
      </c>
      <c r="H48" s="60">
        <v>37.32</v>
      </c>
      <c r="I48" s="203">
        <v>101.83</v>
      </c>
      <c r="J48" s="61">
        <v>0.02</v>
      </c>
      <c r="K48" s="61">
        <v>0</v>
      </c>
      <c r="L48" s="60">
        <v>0.54</v>
      </c>
      <c r="M48" s="203">
        <v>1.07</v>
      </c>
      <c r="N48" s="25">
        <v>0.59</v>
      </c>
      <c r="O48" s="136">
        <f t="shared" si="0"/>
        <v>145.73000000000002</v>
      </c>
      <c r="P48" s="231"/>
      <c r="Q48" s="230"/>
      <c r="R48" s="207"/>
    </row>
    <row r="49" spans="1:197" s="226" customFormat="1" ht="16.5" thickBot="1" x14ac:dyDescent="0.3">
      <c r="A49" s="201" t="s">
        <v>17</v>
      </c>
      <c r="B49" s="286">
        <v>190.48</v>
      </c>
      <c r="C49" s="294">
        <v>47.84</v>
      </c>
      <c r="D49" s="287">
        <v>47.84</v>
      </c>
      <c r="E49" s="287">
        <v>0</v>
      </c>
      <c r="F49" s="287">
        <v>4.78</v>
      </c>
      <c r="G49" s="8">
        <v>300.27</v>
      </c>
      <c r="H49" s="287">
        <v>141.24</v>
      </c>
      <c r="I49" s="288">
        <v>159.03</v>
      </c>
      <c r="J49" s="233">
        <v>75.45</v>
      </c>
      <c r="K49" s="287">
        <v>0</v>
      </c>
      <c r="L49" s="287">
        <v>52.79</v>
      </c>
      <c r="M49" s="287">
        <v>14.14</v>
      </c>
      <c r="N49" s="287">
        <v>10.92</v>
      </c>
      <c r="O49" s="9">
        <f t="shared" si="0"/>
        <v>696.67</v>
      </c>
      <c r="P49" s="292">
        <f>(O49-O50)/O50</f>
        <v>7.4593944255062813E-2</v>
      </c>
      <c r="Q49" s="290">
        <f>O49/$O$84</f>
        <v>4.3845532717526829E-2</v>
      </c>
      <c r="R49" s="291">
        <f>O49-O50</f>
        <v>48.359999999999786</v>
      </c>
    </row>
    <row r="50" spans="1:197" s="14" customFormat="1" ht="16.5" thickBot="1" x14ac:dyDescent="0.3">
      <c r="A50" s="100" t="s">
        <v>16</v>
      </c>
      <c r="B50" s="202">
        <v>186.36</v>
      </c>
      <c r="C50" s="31">
        <v>52.63</v>
      </c>
      <c r="D50" s="203">
        <v>52.63</v>
      </c>
      <c r="E50" s="60">
        <v>0</v>
      </c>
      <c r="F50" s="203">
        <v>17.75</v>
      </c>
      <c r="G50" s="325">
        <v>238.69</v>
      </c>
      <c r="H50" s="330">
        <v>133.47999999999999</v>
      </c>
      <c r="I50" s="330">
        <v>105.21</v>
      </c>
      <c r="J50" s="330">
        <v>60.89</v>
      </c>
      <c r="K50" s="203">
        <v>0.33</v>
      </c>
      <c r="L50" s="60">
        <v>56.74</v>
      </c>
      <c r="M50" s="60">
        <v>21.7</v>
      </c>
      <c r="N50" s="25">
        <v>13.219999999999999</v>
      </c>
      <c r="O50" s="136">
        <f t="shared" si="0"/>
        <v>648.31000000000017</v>
      </c>
      <c r="P50" s="231"/>
      <c r="Q50" s="230"/>
      <c r="R50" s="207"/>
    </row>
    <row r="51" spans="1:197" s="226" customFormat="1" ht="16.5" thickBot="1" x14ac:dyDescent="0.3">
      <c r="A51" s="201" t="s">
        <v>29</v>
      </c>
      <c r="B51" s="423">
        <v>207.6</v>
      </c>
      <c r="C51" s="423">
        <v>35.44</v>
      </c>
      <c r="D51" s="423">
        <v>31.22</v>
      </c>
      <c r="E51" s="423">
        <v>4.22</v>
      </c>
      <c r="F51" s="423">
        <v>36.89</v>
      </c>
      <c r="G51" s="423">
        <v>536.94000000000005</v>
      </c>
      <c r="H51" s="423">
        <v>143.34</v>
      </c>
      <c r="I51" s="423">
        <v>393.6</v>
      </c>
      <c r="J51" s="423">
        <v>441.29</v>
      </c>
      <c r="K51" s="423">
        <v>0.87</v>
      </c>
      <c r="L51" s="423">
        <v>14.77</v>
      </c>
      <c r="M51" s="423">
        <v>67.34</v>
      </c>
      <c r="N51" s="422">
        <v>45.9</v>
      </c>
      <c r="O51" s="9">
        <f t="shared" si="0"/>
        <v>1387.04</v>
      </c>
      <c r="P51" s="292">
        <f>(O51-O52)/O52</f>
        <v>7.6468168659925007E-2</v>
      </c>
      <c r="Q51" s="290">
        <f>O51/$O$84</f>
        <v>8.7294569452564932E-2</v>
      </c>
      <c r="R51" s="291">
        <f>O51-O52</f>
        <v>98.529999999999973</v>
      </c>
    </row>
    <row r="52" spans="1:197" s="14" customFormat="1" ht="16.5" thickBot="1" x14ac:dyDescent="0.3">
      <c r="A52" s="143" t="s">
        <v>16</v>
      </c>
      <c r="B52" s="383">
        <v>156.07</v>
      </c>
      <c r="C52" s="383">
        <v>33.54</v>
      </c>
      <c r="D52" s="381">
        <v>30.78</v>
      </c>
      <c r="E52" s="381">
        <v>2.76</v>
      </c>
      <c r="F52" s="381">
        <v>34.64</v>
      </c>
      <c r="G52" s="382">
        <v>535.64</v>
      </c>
      <c r="H52" s="383">
        <v>156.24</v>
      </c>
      <c r="I52" s="383">
        <v>379.4</v>
      </c>
      <c r="J52" s="381">
        <v>430.52</v>
      </c>
      <c r="K52" s="125">
        <v>0.9</v>
      </c>
      <c r="L52" s="381">
        <v>18.559999999999999</v>
      </c>
      <c r="M52" s="381">
        <v>22.01</v>
      </c>
      <c r="N52" s="384">
        <v>56.63</v>
      </c>
      <c r="O52" s="349">
        <f t="shared" si="0"/>
        <v>1288.51</v>
      </c>
      <c r="P52" s="231"/>
      <c r="Q52" s="230"/>
      <c r="R52" s="207"/>
    </row>
    <row r="53" spans="1:197" s="226" customFormat="1" ht="16.5" thickBot="1" x14ac:dyDescent="0.3">
      <c r="A53" s="201" t="s">
        <v>22</v>
      </c>
      <c r="B53" s="286">
        <v>56.24</v>
      </c>
      <c r="C53" s="388">
        <v>2.77</v>
      </c>
      <c r="D53" s="287">
        <v>2.76</v>
      </c>
      <c r="E53" s="287">
        <v>0.01</v>
      </c>
      <c r="F53" s="287">
        <v>1.05</v>
      </c>
      <c r="G53" s="32">
        <v>44.71</v>
      </c>
      <c r="H53" s="287">
        <v>23.76</v>
      </c>
      <c r="I53" s="288">
        <v>20.95</v>
      </c>
      <c r="J53" s="228">
        <v>23.58</v>
      </c>
      <c r="K53" s="287">
        <v>0</v>
      </c>
      <c r="L53" s="287">
        <v>0.95</v>
      </c>
      <c r="M53" s="287">
        <v>14.31</v>
      </c>
      <c r="N53" s="287">
        <v>5.48</v>
      </c>
      <c r="O53" s="9">
        <f t="shared" si="0"/>
        <v>149.09</v>
      </c>
      <c r="P53" s="292">
        <f>(O53-O54)/O54</f>
        <v>0.41949919070741692</v>
      </c>
      <c r="Q53" s="290">
        <f>O53/$O$84</f>
        <v>9.3831088935307609E-3</v>
      </c>
      <c r="R53" s="291">
        <f>O53-O54</f>
        <v>44.06</v>
      </c>
    </row>
    <row r="54" spans="1:197" s="14" customFormat="1" ht="16.5" thickBot="1" x14ac:dyDescent="0.3">
      <c r="A54" s="100" t="s">
        <v>16</v>
      </c>
      <c r="B54" s="122">
        <v>39.57</v>
      </c>
      <c r="C54" s="31">
        <v>3.72</v>
      </c>
      <c r="D54" s="203">
        <v>3.71</v>
      </c>
      <c r="E54" s="61">
        <v>0.01</v>
      </c>
      <c r="F54" s="60">
        <v>0.83</v>
      </c>
      <c r="G54" s="329">
        <v>31.3</v>
      </c>
      <c r="H54" s="61">
        <v>16.12</v>
      </c>
      <c r="I54" s="61">
        <v>15.18</v>
      </c>
      <c r="J54" s="61">
        <v>13.92</v>
      </c>
      <c r="K54" s="60">
        <v>0</v>
      </c>
      <c r="L54" s="60">
        <v>0.71</v>
      </c>
      <c r="M54" s="203">
        <v>9.1999999999999993</v>
      </c>
      <c r="N54" s="25">
        <v>5.78</v>
      </c>
      <c r="O54" s="136">
        <f t="shared" si="0"/>
        <v>105.03</v>
      </c>
      <c r="P54" s="208"/>
      <c r="Q54" s="206"/>
      <c r="R54" s="207"/>
    </row>
    <row r="55" spans="1:197" ht="16.5" thickBot="1" x14ac:dyDescent="0.3">
      <c r="A55" s="41" t="s">
        <v>65</v>
      </c>
      <c r="B55" s="42">
        <f>SUM(B5,B7,B9,B11,B13,B17,B19,B21,B23,B25,B27,B29,B31,B33,B35,B37,B39,B41,B43,B45,B47,B49,B51,B53,B15)</f>
        <v>2858.06</v>
      </c>
      <c r="C55" s="42">
        <f t="shared" ref="C55:O55" si="1">SUM(C5,C7,C9,C11,C13,C17,C19,C21,C23,C25,C27,C29,C31,C33,C35,C37,C39,C41,C43,C45,C47,C49,C51,C53,C15)</f>
        <v>516.89999999999986</v>
      </c>
      <c r="D55" s="42">
        <f t="shared" si="1"/>
        <v>443.32000000000005</v>
      </c>
      <c r="E55" s="42">
        <f t="shared" si="1"/>
        <v>73.580000000000013</v>
      </c>
      <c r="F55" s="42">
        <f t="shared" si="1"/>
        <v>271.88000000000005</v>
      </c>
      <c r="G55" s="42">
        <f t="shared" si="1"/>
        <v>5145.7999999999993</v>
      </c>
      <c r="H55" s="42">
        <f t="shared" si="1"/>
        <v>2138.15</v>
      </c>
      <c r="I55" s="42">
        <f t="shared" si="1"/>
        <v>3007.6500000000005</v>
      </c>
      <c r="J55" s="42">
        <f t="shared" si="1"/>
        <v>4271.6799999999994</v>
      </c>
      <c r="K55" s="42">
        <f t="shared" si="1"/>
        <v>81.12</v>
      </c>
      <c r="L55" s="42">
        <f t="shared" si="1"/>
        <v>320.15999999999997</v>
      </c>
      <c r="M55" s="42">
        <f t="shared" si="1"/>
        <v>395.52000000000004</v>
      </c>
      <c r="N55" s="42">
        <f t="shared" si="1"/>
        <v>1111.1000000000001</v>
      </c>
      <c r="O55" s="42">
        <f t="shared" si="1"/>
        <v>14972.219999999998</v>
      </c>
      <c r="P55" s="43">
        <f>(O55-O56)/O56</f>
        <v>0.13483080491308147</v>
      </c>
      <c r="Q55" s="44">
        <f>O55/$O$84</f>
        <v>0.94228969506941518</v>
      </c>
      <c r="R55" s="45">
        <f>O55-O56</f>
        <v>1778.8700000000026</v>
      </c>
      <c r="S55" s="13"/>
      <c r="T55" s="21"/>
    </row>
    <row r="56" spans="1:197" s="52" customFormat="1" ht="16.5" thickBot="1" x14ac:dyDescent="0.3">
      <c r="A56" s="46" t="s">
        <v>26</v>
      </c>
      <c r="B56" s="315">
        <f>SUM(B6,B8,B10,B12,B14,B18,B20,B22,B24,B26,B28,B30,B32,B34,B36,B38,B40,B42,B44,B46,B48,B50,B52,B54,B16)</f>
        <v>1886.6799999999998</v>
      </c>
      <c r="C56" s="315">
        <f t="shared" ref="C56:O56" si="2">SUM(C6,C8,C10,C12,C14,C18,C20,C22,C24,C26,C28,C30,C32,C34,C36,C38,C40,C42,C44,C46,C48,C50,C52,C54,C16)</f>
        <v>463.23000000000013</v>
      </c>
      <c r="D56" s="315">
        <f t="shared" si="2"/>
        <v>401.88000000000005</v>
      </c>
      <c r="E56" s="315">
        <f t="shared" si="2"/>
        <v>61.349999999999994</v>
      </c>
      <c r="F56" s="315">
        <f t="shared" si="2"/>
        <v>264.08</v>
      </c>
      <c r="G56" s="315">
        <f t="shared" si="2"/>
        <v>5073.53</v>
      </c>
      <c r="H56" s="315">
        <f t="shared" si="2"/>
        <v>2260.41</v>
      </c>
      <c r="I56" s="315">
        <f t="shared" si="2"/>
        <v>2813.12</v>
      </c>
      <c r="J56" s="315">
        <f t="shared" si="2"/>
        <v>3783.14</v>
      </c>
      <c r="K56" s="315">
        <f t="shared" si="2"/>
        <v>50.41</v>
      </c>
      <c r="L56" s="315">
        <f t="shared" si="2"/>
        <v>304.14</v>
      </c>
      <c r="M56" s="315">
        <f t="shared" si="2"/>
        <v>347.77</v>
      </c>
      <c r="N56" s="315">
        <f t="shared" si="2"/>
        <v>1020.37</v>
      </c>
      <c r="O56" s="315">
        <f t="shared" si="2"/>
        <v>13193.349999999995</v>
      </c>
      <c r="P56" s="47"/>
      <c r="Q56" s="48"/>
      <c r="R56" s="49"/>
      <c r="S56" s="50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</row>
    <row r="57" spans="1:197" ht="16.5" thickBot="1" x14ac:dyDescent="0.3">
      <c r="A57" s="53" t="s">
        <v>27</v>
      </c>
      <c r="B57" s="54">
        <f>(B55-B56)/B56</f>
        <v>0.51486208578031256</v>
      </c>
      <c r="C57" s="54">
        <f t="shared" ref="C57:O57" si="3">(C55-C56)/C56</f>
        <v>0.11586037173758115</v>
      </c>
      <c r="D57" s="54">
        <f t="shared" si="3"/>
        <v>0.10311535781825419</v>
      </c>
      <c r="E57" s="54">
        <f t="shared" si="3"/>
        <v>0.199348003259984</v>
      </c>
      <c r="F57" s="54">
        <f t="shared" si="3"/>
        <v>2.9536504089670058E-2</v>
      </c>
      <c r="G57" s="54">
        <f t="shared" si="3"/>
        <v>1.4244520087591781E-2</v>
      </c>
      <c r="H57" s="54">
        <f t="shared" si="3"/>
        <v>-5.4087532792723346E-2</v>
      </c>
      <c r="I57" s="54">
        <f t="shared" si="3"/>
        <v>6.9150978273234229E-2</v>
      </c>
      <c r="J57" s="54">
        <f t="shared" si="3"/>
        <v>0.12913611444461467</v>
      </c>
      <c r="K57" s="54">
        <f t="shared" si="3"/>
        <v>0.60920452291212079</v>
      </c>
      <c r="L57" s="54">
        <f t="shared" si="3"/>
        <v>5.2673111067271593E-2</v>
      </c>
      <c r="M57" s="54">
        <f t="shared" si="3"/>
        <v>0.13730339017166535</v>
      </c>
      <c r="N57" s="54">
        <f t="shared" si="3"/>
        <v>8.8918725560336087E-2</v>
      </c>
      <c r="O57" s="54">
        <f t="shared" si="3"/>
        <v>0.13483080491308147</v>
      </c>
      <c r="P57" s="55"/>
      <c r="Q57" s="56"/>
      <c r="R57" s="45"/>
      <c r="S57" s="13"/>
    </row>
    <row r="58" spans="1:197" ht="16.5" thickBot="1" x14ac:dyDescent="0.3">
      <c r="A58" s="7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45"/>
      <c r="S58" s="13"/>
    </row>
    <row r="59" spans="1:197" s="1" customFormat="1" ht="16.5" thickBot="1" x14ac:dyDescent="0.3">
      <c r="A59" s="103" t="s">
        <v>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27">
        <v>47.88</v>
      </c>
      <c r="K59" s="8">
        <v>0</v>
      </c>
      <c r="L59" s="8">
        <v>0</v>
      </c>
      <c r="M59" s="8">
        <v>6.01</v>
      </c>
      <c r="N59" s="8">
        <v>0</v>
      </c>
      <c r="O59" s="9">
        <f t="shared" ref="O59:O72" si="4">B59+C59+F59+G59+J59+K59+L59+M59+N59</f>
        <v>53.89</v>
      </c>
      <c r="P59" s="59">
        <f>(O59-O60)/O60</f>
        <v>0.61686168616861692</v>
      </c>
      <c r="Q59" s="11">
        <f>O59/$O$84</f>
        <v>3.3916140470344942E-3</v>
      </c>
      <c r="R59" s="12">
        <f>O59-O60</f>
        <v>20.560000000000002</v>
      </c>
      <c r="S59" s="13"/>
    </row>
    <row r="60" spans="1:197" s="29" customFormat="1" ht="16.5" thickBot="1" x14ac:dyDescent="0.3">
      <c r="A60" s="143" t="s">
        <v>16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64">
        <v>29.52</v>
      </c>
      <c r="K60" s="25">
        <v>0</v>
      </c>
      <c r="L60" s="25">
        <v>0</v>
      </c>
      <c r="M60" s="25">
        <v>3.81</v>
      </c>
      <c r="N60" s="25">
        <v>0</v>
      </c>
      <c r="O60" s="136">
        <f t="shared" si="4"/>
        <v>33.33</v>
      </c>
      <c r="P60" s="26"/>
      <c r="Q60" s="27"/>
      <c r="R60" s="28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103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26">
        <v>125.51</v>
      </c>
      <c r="K61" s="18">
        <v>0</v>
      </c>
      <c r="L61" s="18">
        <v>0</v>
      </c>
      <c r="M61" s="18">
        <v>20.05</v>
      </c>
      <c r="N61" s="18">
        <v>0</v>
      </c>
      <c r="O61" s="9">
        <f t="shared" si="4"/>
        <v>145.56</v>
      </c>
      <c r="P61" s="19">
        <f>(O61-O62)/O62</f>
        <v>0.39039067723755855</v>
      </c>
      <c r="Q61" s="20">
        <f>O61/$O$84</f>
        <v>9.160945271596603E-3</v>
      </c>
      <c r="R61" s="12">
        <f>O61-O62</f>
        <v>40.870000000000005</v>
      </c>
      <c r="S61" s="13"/>
    </row>
    <row r="62" spans="1:197" s="16" customFormat="1" ht="16.5" thickBot="1" x14ac:dyDescent="0.3">
      <c r="A62" s="143" t="s">
        <v>16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61">
        <v>0</v>
      </c>
      <c r="J62" s="61">
        <v>87.99</v>
      </c>
      <c r="K62" s="25">
        <v>0</v>
      </c>
      <c r="L62" s="25">
        <v>0</v>
      </c>
      <c r="M62" s="25">
        <v>16.7</v>
      </c>
      <c r="N62" s="25">
        <v>0</v>
      </c>
      <c r="O62" s="136">
        <f t="shared" si="4"/>
        <v>104.69</v>
      </c>
      <c r="P62" s="26"/>
      <c r="Q62" s="27"/>
      <c r="R62" s="28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7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26">
        <v>51.8</v>
      </c>
      <c r="K63" s="18">
        <v>0</v>
      </c>
      <c r="L63" s="18">
        <v>0</v>
      </c>
      <c r="M63" s="18">
        <v>0.56999999999999995</v>
      </c>
      <c r="N63" s="18">
        <v>0</v>
      </c>
      <c r="O63" s="9">
        <f t="shared" si="4"/>
        <v>52.37</v>
      </c>
      <c r="P63" s="19">
        <f>(O63-O64)/O64</f>
        <v>0.76925675675675653</v>
      </c>
      <c r="Q63" s="20">
        <f>O63/$O$84</f>
        <v>3.2959515242753099E-3</v>
      </c>
      <c r="R63" s="12">
        <f>O63-O64</f>
        <v>22.769999999999996</v>
      </c>
      <c r="S63" s="13"/>
    </row>
    <row r="64" spans="1:197" s="16" customFormat="1" ht="16.5" thickBot="1" x14ac:dyDescent="0.3">
      <c r="A64" s="143" t="s">
        <v>16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61">
        <v>0</v>
      </c>
      <c r="J64" s="61">
        <v>27.82</v>
      </c>
      <c r="K64" s="25">
        <v>0</v>
      </c>
      <c r="L64" s="25">
        <v>0</v>
      </c>
      <c r="M64" s="25">
        <v>1.78</v>
      </c>
      <c r="N64" s="25">
        <v>0</v>
      </c>
      <c r="O64" s="136">
        <f t="shared" si="4"/>
        <v>29.6</v>
      </c>
      <c r="P64" s="26"/>
      <c r="Q64" s="27"/>
      <c r="R64" s="28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7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26">
        <v>73.36</v>
      </c>
      <c r="K65" s="18">
        <v>0</v>
      </c>
      <c r="L65" s="18">
        <v>0</v>
      </c>
      <c r="M65" s="18">
        <v>2.59</v>
      </c>
      <c r="N65" s="18">
        <v>0</v>
      </c>
      <c r="O65" s="9">
        <f t="shared" si="4"/>
        <v>75.95</v>
      </c>
      <c r="P65" s="19">
        <f>(O65-O66)/O66</f>
        <v>0.39562660786475562</v>
      </c>
      <c r="Q65" s="20">
        <f>O65/$O$84</f>
        <v>4.7799793444473892E-3</v>
      </c>
      <c r="R65" s="12">
        <f>O65-O66</f>
        <v>21.53</v>
      </c>
      <c r="S65" s="13"/>
    </row>
    <row r="66" spans="1:112" s="16" customFormat="1" ht="16.5" thickBot="1" x14ac:dyDescent="0.3">
      <c r="A66" s="143" t="s">
        <v>16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61">
        <v>0</v>
      </c>
      <c r="J66" s="60">
        <v>53.5</v>
      </c>
      <c r="K66" s="25">
        <v>0</v>
      </c>
      <c r="L66" s="25">
        <v>0</v>
      </c>
      <c r="M66" s="25">
        <v>0.92</v>
      </c>
      <c r="N66" s="25">
        <v>0</v>
      </c>
      <c r="O66" s="136">
        <f t="shared" si="4"/>
        <v>54.42</v>
      </c>
      <c r="P66" s="26"/>
      <c r="Q66" s="27"/>
      <c r="R66" s="28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7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1.02</v>
      </c>
      <c r="K67" s="18">
        <v>0</v>
      </c>
      <c r="L67" s="18">
        <v>0</v>
      </c>
      <c r="M67" s="18">
        <v>0</v>
      </c>
      <c r="N67" s="18">
        <v>0</v>
      </c>
      <c r="O67" s="18">
        <f t="shared" si="4"/>
        <v>1.02</v>
      </c>
      <c r="P67" s="431" t="e">
        <f>(O67-O68)/O68</f>
        <v>#DIV/0!</v>
      </c>
      <c r="Q67" s="20">
        <f>O67/$O$84</f>
        <v>6.4194587641031432E-5</v>
      </c>
      <c r="R67" s="12">
        <f>O67-O68</f>
        <v>1.02</v>
      </c>
    </row>
    <row r="68" spans="1:112" s="14" customFormat="1" ht="15.75" thickBot="1" x14ac:dyDescent="0.3">
      <c r="A68" s="143" t="s">
        <v>16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4"/>
        <v>0</v>
      </c>
      <c r="P68" s="66"/>
      <c r="Q68" s="67"/>
      <c r="R68" s="437"/>
    </row>
    <row r="69" spans="1:112" s="23" customFormat="1" ht="16.5" thickBot="1" x14ac:dyDescent="0.3">
      <c r="A69" s="37" t="s">
        <v>34</v>
      </c>
      <c r="B69" s="432">
        <v>0</v>
      </c>
      <c r="C69" s="432">
        <v>0</v>
      </c>
      <c r="D69" s="432">
        <v>0</v>
      </c>
      <c r="E69" s="432">
        <v>0</v>
      </c>
      <c r="F69" s="432">
        <v>0</v>
      </c>
      <c r="G69" s="432">
        <v>0</v>
      </c>
      <c r="H69" s="432">
        <v>0</v>
      </c>
      <c r="I69" s="433">
        <v>0</v>
      </c>
      <c r="J69" s="228">
        <v>140.44</v>
      </c>
      <c r="K69" s="432">
        <v>0</v>
      </c>
      <c r="L69" s="432">
        <v>0</v>
      </c>
      <c r="M69" s="434">
        <v>9.84</v>
      </c>
      <c r="N69" s="434">
        <v>0</v>
      </c>
      <c r="O69" s="346">
        <f t="shared" si="4"/>
        <v>150.28</v>
      </c>
      <c r="P69" s="354">
        <f>(O69-O70)/O70</f>
        <v>0.25725759223625866</v>
      </c>
      <c r="Q69" s="435">
        <f>O69/$O$84</f>
        <v>9.4580025791119651E-3</v>
      </c>
      <c r="R69" s="436">
        <f>O69-O70</f>
        <v>30.75</v>
      </c>
      <c r="S69" s="34"/>
    </row>
    <row r="70" spans="1:112" s="16" customFormat="1" ht="16.5" thickBot="1" x14ac:dyDescent="0.3">
      <c r="A70" s="143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61">
        <v>0</v>
      </c>
      <c r="J70" s="133">
        <v>111.61</v>
      </c>
      <c r="K70" s="25">
        <v>0</v>
      </c>
      <c r="L70" s="25">
        <v>0</v>
      </c>
      <c r="M70" s="25">
        <v>7.92</v>
      </c>
      <c r="N70" s="25">
        <v>0</v>
      </c>
      <c r="O70" s="136">
        <f t="shared" si="4"/>
        <v>119.53</v>
      </c>
      <c r="P70" s="26"/>
      <c r="Q70" s="27"/>
      <c r="R70" s="28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226" customFormat="1" ht="16.5" thickBot="1" x14ac:dyDescent="0.3">
      <c r="A71" s="37" t="s">
        <v>64</v>
      </c>
      <c r="B71" s="229">
        <v>0</v>
      </c>
      <c r="C71" s="223">
        <v>0</v>
      </c>
      <c r="D71" s="160">
        <v>0</v>
      </c>
      <c r="E71" s="160">
        <v>0</v>
      </c>
      <c r="F71" s="229">
        <v>0</v>
      </c>
      <c r="G71" s="223">
        <v>0</v>
      </c>
      <c r="H71" s="160">
        <v>0</v>
      </c>
      <c r="I71" s="160">
        <v>0</v>
      </c>
      <c r="J71" s="223">
        <v>347.01</v>
      </c>
      <c r="K71" s="160">
        <v>0</v>
      </c>
      <c r="L71" s="160">
        <v>0</v>
      </c>
      <c r="M71" s="160">
        <v>5.49</v>
      </c>
      <c r="N71" s="160">
        <v>0</v>
      </c>
      <c r="O71" s="9">
        <f t="shared" si="4"/>
        <v>352.5</v>
      </c>
      <c r="P71" s="232">
        <f>(O71-O72)/O72</f>
        <v>0.29953917050691242</v>
      </c>
      <c r="Q71" s="128">
        <f>O71/$O$84</f>
        <v>2.2184894258297626E-2</v>
      </c>
      <c r="R71" s="63">
        <f>O71-O72</f>
        <v>81.25</v>
      </c>
    </row>
    <row r="72" spans="1:112" s="14" customFormat="1" ht="16.5" thickBot="1" x14ac:dyDescent="0.3">
      <c r="A72" s="143" t="s">
        <v>36</v>
      </c>
      <c r="B72" s="60">
        <v>0</v>
      </c>
      <c r="C72" s="61">
        <v>0</v>
      </c>
      <c r="D72" s="25">
        <v>0</v>
      </c>
      <c r="E72" s="24">
        <v>0</v>
      </c>
      <c r="F72" s="24">
        <v>0</v>
      </c>
      <c r="G72" s="61">
        <v>0</v>
      </c>
      <c r="H72" s="61">
        <v>0</v>
      </c>
      <c r="I72" s="60">
        <v>0</v>
      </c>
      <c r="J72" s="60">
        <v>266.17</v>
      </c>
      <c r="K72" s="60">
        <v>0</v>
      </c>
      <c r="L72" s="64">
        <v>0</v>
      </c>
      <c r="M72" s="61">
        <v>5.08</v>
      </c>
      <c r="N72" s="61">
        <v>0</v>
      </c>
      <c r="O72" s="136">
        <f t="shared" si="4"/>
        <v>271.25</v>
      </c>
      <c r="P72" s="66"/>
      <c r="Q72" s="67"/>
      <c r="R72" s="28"/>
    </row>
    <row r="73" spans="1:112" ht="16.5" thickBot="1" x14ac:dyDescent="0.3">
      <c r="A73" s="68" t="s">
        <v>37</v>
      </c>
      <c r="B73" s="69">
        <f t="shared" ref="B73:O73" si="5">SUM(B59,B61,B63,B65,B67,B69,B71)</f>
        <v>0</v>
      </c>
      <c r="C73" s="69">
        <f t="shared" si="5"/>
        <v>0</v>
      </c>
      <c r="D73" s="69">
        <f t="shared" si="5"/>
        <v>0</v>
      </c>
      <c r="E73" s="69">
        <f t="shared" si="5"/>
        <v>0</v>
      </c>
      <c r="F73" s="69">
        <f t="shared" si="5"/>
        <v>0</v>
      </c>
      <c r="G73" s="69">
        <f t="shared" si="5"/>
        <v>0</v>
      </c>
      <c r="H73" s="69">
        <f t="shared" si="5"/>
        <v>0</v>
      </c>
      <c r="I73" s="69">
        <f t="shared" si="5"/>
        <v>0</v>
      </c>
      <c r="J73" s="69">
        <f t="shared" si="5"/>
        <v>787.02</v>
      </c>
      <c r="K73" s="69">
        <f t="shared" si="5"/>
        <v>0</v>
      </c>
      <c r="L73" s="69">
        <f t="shared" si="5"/>
        <v>0</v>
      </c>
      <c r="M73" s="69">
        <f t="shared" si="5"/>
        <v>44.550000000000004</v>
      </c>
      <c r="N73" s="69">
        <f t="shared" si="5"/>
        <v>0</v>
      </c>
      <c r="O73" s="69">
        <f t="shared" si="5"/>
        <v>831.56999999999994</v>
      </c>
      <c r="P73" s="55">
        <f>(O73-O74)/O74</f>
        <v>0.35695636565386252</v>
      </c>
      <c r="Q73" s="56">
        <f>O73/$O$84</f>
        <v>5.2335581612404418E-2</v>
      </c>
      <c r="R73" s="70">
        <f>O73-O74</f>
        <v>218.75</v>
      </c>
      <c r="S73" s="13"/>
    </row>
    <row r="74" spans="1:112" ht="16.5" thickBot="1" x14ac:dyDescent="0.3">
      <c r="A74" s="46" t="s">
        <v>26</v>
      </c>
      <c r="B74" s="71">
        <f t="shared" ref="B74:O74" si="6">SUM(B60,B62,B64,B66,B68,B70,B72)</f>
        <v>0</v>
      </c>
      <c r="C74" s="71">
        <f t="shared" si="6"/>
        <v>0</v>
      </c>
      <c r="D74" s="71">
        <f t="shared" si="6"/>
        <v>0</v>
      </c>
      <c r="E74" s="71">
        <f t="shared" si="6"/>
        <v>0</v>
      </c>
      <c r="F74" s="71">
        <f t="shared" si="6"/>
        <v>0</v>
      </c>
      <c r="G74" s="71">
        <f t="shared" si="6"/>
        <v>0</v>
      </c>
      <c r="H74" s="71">
        <f t="shared" si="6"/>
        <v>0</v>
      </c>
      <c r="I74" s="71">
        <f t="shared" si="6"/>
        <v>0</v>
      </c>
      <c r="J74" s="71">
        <f t="shared" si="6"/>
        <v>576.61</v>
      </c>
      <c r="K74" s="71">
        <f t="shared" si="6"/>
        <v>0</v>
      </c>
      <c r="L74" s="71">
        <f t="shared" si="6"/>
        <v>0</v>
      </c>
      <c r="M74" s="71">
        <f t="shared" si="6"/>
        <v>36.21</v>
      </c>
      <c r="N74" s="71">
        <f t="shared" si="6"/>
        <v>0</v>
      </c>
      <c r="O74" s="71">
        <f t="shared" si="6"/>
        <v>612.81999999999994</v>
      </c>
      <c r="P74" s="72"/>
      <c r="Q74" s="73"/>
      <c r="R74" s="74"/>
      <c r="S74" s="13"/>
    </row>
    <row r="75" spans="1:112" ht="16.5" thickBot="1" x14ac:dyDescent="0.3">
      <c r="A75" s="53" t="s">
        <v>27</v>
      </c>
      <c r="B75" s="69"/>
      <c r="C75" s="69"/>
      <c r="D75" s="69"/>
      <c r="E75" s="69"/>
      <c r="F75" s="69"/>
      <c r="G75" s="69"/>
      <c r="H75" s="69"/>
      <c r="I75" s="69"/>
      <c r="J75" s="129">
        <f>(J73-J74)/J74</f>
        <v>0.36490869044935043</v>
      </c>
      <c r="K75" s="54"/>
      <c r="L75" s="54"/>
      <c r="M75" s="75">
        <f>(M73-M74)/M74</f>
        <v>0.23032311516155768</v>
      </c>
      <c r="N75" s="75"/>
      <c r="O75" s="75">
        <f>(O73-O74)/O74</f>
        <v>0.35695636565386252</v>
      </c>
      <c r="P75" s="55"/>
      <c r="Q75" s="56"/>
      <c r="R75" s="45"/>
      <c r="S75" s="13"/>
    </row>
    <row r="76" spans="1:112" ht="16.5" thickBot="1" x14ac:dyDescent="0.3">
      <c r="A76" s="7" t="s">
        <v>38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45"/>
      <c r="S76" s="13"/>
    </row>
    <row r="77" spans="1:112" s="1" customFormat="1" ht="16.5" thickBot="1" x14ac:dyDescent="0.3">
      <c r="A77" s="227" t="s">
        <v>40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27">
        <v>0</v>
      </c>
      <c r="K77" s="8">
        <v>0</v>
      </c>
      <c r="L77" s="8">
        <v>0</v>
      </c>
      <c r="M77" s="8">
        <v>0</v>
      </c>
      <c r="N77" s="8">
        <v>20.89</v>
      </c>
      <c r="O77" s="9">
        <f t="shared" ref="O77:O80" si="7">B77+C77+F77+G77+J77+K77+L77+M77+N77</f>
        <v>20.89</v>
      </c>
      <c r="P77" s="59">
        <f>(O77-O78)/O78</f>
        <v>9.3415841584158414</v>
      </c>
      <c r="Q77" s="11">
        <f>O77/$O$84</f>
        <v>1.3147303292364184E-3</v>
      </c>
      <c r="R77" s="12">
        <f>O77-O78</f>
        <v>18.87</v>
      </c>
      <c r="S77" s="13"/>
      <c r="T77" s="21"/>
    </row>
    <row r="78" spans="1:112" s="16" customFormat="1" ht="16.5" thickBot="1" x14ac:dyDescent="0.3">
      <c r="A78" s="29" t="s">
        <v>16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135">
        <v>0</v>
      </c>
      <c r="K78" s="25">
        <v>0</v>
      </c>
      <c r="L78" s="25">
        <v>0</v>
      </c>
      <c r="M78" s="25">
        <v>0</v>
      </c>
      <c r="N78" s="25">
        <v>2.02</v>
      </c>
      <c r="O78" s="134">
        <f t="shared" si="7"/>
        <v>2.02</v>
      </c>
      <c r="P78" s="116"/>
      <c r="Q78" s="117"/>
      <c r="R78" s="118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9">
        <v>0</v>
      </c>
      <c r="K79" s="18">
        <v>0</v>
      </c>
      <c r="L79" s="18">
        <v>0</v>
      </c>
      <c r="M79" s="18">
        <v>0</v>
      </c>
      <c r="N79" s="18">
        <v>64.510000000000005</v>
      </c>
      <c r="O79" s="9">
        <f t="shared" si="7"/>
        <v>64.510000000000005</v>
      </c>
      <c r="P79" s="19">
        <f>(O79-O80)/O80</f>
        <v>-0.10996136865342161</v>
      </c>
      <c r="Q79" s="20">
        <f>O79/$O$84</f>
        <v>4.059992988944057E-3</v>
      </c>
      <c r="R79" s="12">
        <f>O79-O80</f>
        <v>-7.9699999999999989</v>
      </c>
      <c r="S79" s="13"/>
      <c r="T79" s="21"/>
    </row>
    <row r="80" spans="1:112" s="16" customFormat="1" ht="16.5" thickBot="1" x14ac:dyDescent="0.3">
      <c r="A80" s="29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130">
        <v>0</v>
      </c>
      <c r="K80" s="25">
        <v>0</v>
      </c>
      <c r="L80" s="25">
        <v>0</v>
      </c>
      <c r="M80" s="25">
        <v>0</v>
      </c>
      <c r="N80" s="25">
        <v>72.48</v>
      </c>
      <c r="O80" s="134">
        <f t="shared" si="7"/>
        <v>72.48</v>
      </c>
      <c r="P80" s="116"/>
      <c r="Q80" s="117"/>
      <c r="R80" s="118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8" t="s">
        <v>41</v>
      </c>
      <c r="B81" s="69">
        <f t="shared" ref="B81:O82" si="8">SUM(B77,B79)</f>
        <v>0</v>
      </c>
      <c r="C81" s="69">
        <f t="shared" si="8"/>
        <v>0</v>
      </c>
      <c r="D81" s="69">
        <f t="shared" si="8"/>
        <v>0</v>
      </c>
      <c r="E81" s="69">
        <f t="shared" si="8"/>
        <v>0</v>
      </c>
      <c r="F81" s="69">
        <f t="shared" si="8"/>
        <v>0</v>
      </c>
      <c r="G81" s="69">
        <f t="shared" si="8"/>
        <v>0</v>
      </c>
      <c r="H81" s="69">
        <f t="shared" si="8"/>
        <v>0</v>
      </c>
      <c r="I81" s="69">
        <f t="shared" si="8"/>
        <v>0</v>
      </c>
      <c r="J81" s="69">
        <f>SUM(J77,J79)</f>
        <v>0</v>
      </c>
      <c r="K81" s="69">
        <f t="shared" si="8"/>
        <v>0</v>
      </c>
      <c r="L81" s="69">
        <f t="shared" si="8"/>
        <v>0</v>
      </c>
      <c r="M81" s="69">
        <f t="shared" si="8"/>
        <v>0</v>
      </c>
      <c r="N81" s="69">
        <f>SUM(N77,N79)</f>
        <v>85.4</v>
      </c>
      <c r="O81" s="69">
        <f t="shared" si="8"/>
        <v>85.4</v>
      </c>
      <c r="P81" s="55">
        <f>(O81-O82)/O82</f>
        <v>0.14630872483221485</v>
      </c>
      <c r="Q81" s="56">
        <f>O81/$O$84</f>
        <v>5.3747233181804747E-3</v>
      </c>
      <c r="R81" s="45">
        <f>O81-O82</f>
        <v>10.900000000000006</v>
      </c>
      <c r="S81" s="13"/>
    </row>
    <row r="82" spans="1:197" ht="15.75" thickBot="1" x14ac:dyDescent="0.3">
      <c r="A82" s="46" t="s">
        <v>26</v>
      </c>
      <c r="B82" s="76">
        <f t="shared" si="8"/>
        <v>0</v>
      </c>
      <c r="C82" s="76">
        <f t="shared" si="8"/>
        <v>0</v>
      </c>
      <c r="D82" s="76">
        <f t="shared" si="8"/>
        <v>0</v>
      </c>
      <c r="E82" s="76">
        <f t="shared" si="8"/>
        <v>0</v>
      </c>
      <c r="F82" s="76">
        <f t="shared" si="8"/>
        <v>0</v>
      </c>
      <c r="G82" s="76">
        <f t="shared" si="8"/>
        <v>0</v>
      </c>
      <c r="H82" s="76">
        <f t="shared" si="8"/>
        <v>0</v>
      </c>
      <c r="I82" s="76">
        <f t="shared" si="8"/>
        <v>0</v>
      </c>
      <c r="J82" s="76">
        <f>SUM(J78,J80)</f>
        <v>0</v>
      </c>
      <c r="K82" s="76">
        <f t="shared" si="8"/>
        <v>0</v>
      </c>
      <c r="L82" s="76">
        <f t="shared" si="8"/>
        <v>0</v>
      </c>
      <c r="M82" s="76">
        <f t="shared" si="8"/>
        <v>0</v>
      </c>
      <c r="N82" s="76">
        <f>SUM(N78,N80)</f>
        <v>74.5</v>
      </c>
      <c r="O82" s="76">
        <f>B82+C82+F82+G82+J82+K82+L82+M82+N82</f>
        <v>74.5</v>
      </c>
      <c r="P82" s="77"/>
      <c r="Q82" s="78"/>
      <c r="R82" s="62"/>
      <c r="S82" s="13"/>
    </row>
    <row r="83" spans="1:197" ht="16.5" thickBot="1" x14ac:dyDescent="0.3">
      <c r="A83" s="53" t="s">
        <v>27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129">
        <f>(N81-N82)/N82</f>
        <v>0.14630872483221485</v>
      </c>
      <c r="O83" s="75">
        <f>(O81-O82)/O82</f>
        <v>0.14630872483221485</v>
      </c>
      <c r="P83" s="55"/>
      <c r="Q83" s="56"/>
      <c r="R83" s="45"/>
      <c r="S83" s="13"/>
    </row>
    <row r="84" spans="1:197" ht="16.5" thickBot="1" x14ac:dyDescent="0.3">
      <c r="A84" s="79" t="s">
        <v>42</v>
      </c>
      <c r="B84" s="80">
        <f>SUM(B55,B73,B81)</f>
        <v>2858.06</v>
      </c>
      <c r="C84" s="80">
        <f t="shared" ref="C84:N84" si="9">SUM(C55,C73,C81)</f>
        <v>516.89999999999986</v>
      </c>
      <c r="D84" s="80">
        <f t="shared" si="9"/>
        <v>443.32000000000005</v>
      </c>
      <c r="E84" s="80">
        <f t="shared" si="9"/>
        <v>73.580000000000013</v>
      </c>
      <c r="F84" s="80">
        <f t="shared" si="9"/>
        <v>271.88000000000005</v>
      </c>
      <c r="G84" s="80">
        <f t="shared" si="9"/>
        <v>5145.7999999999993</v>
      </c>
      <c r="H84" s="80">
        <f t="shared" si="9"/>
        <v>2138.15</v>
      </c>
      <c r="I84" s="80">
        <f t="shared" si="9"/>
        <v>3007.6500000000005</v>
      </c>
      <c r="J84" s="80">
        <f t="shared" si="9"/>
        <v>5058.6999999999989</v>
      </c>
      <c r="K84" s="80">
        <f t="shared" si="9"/>
        <v>81.12</v>
      </c>
      <c r="L84" s="80">
        <f t="shared" si="9"/>
        <v>320.15999999999997</v>
      </c>
      <c r="M84" s="80">
        <f t="shared" si="9"/>
        <v>440.07000000000005</v>
      </c>
      <c r="N84" s="80">
        <f t="shared" si="9"/>
        <v>1196.5000000000002</v>
      </c>
      <c r="O84" s="80">
        <f>SUM(O55,O73,O81)</f>
        <v>15889.189999999997</v>
      </c>
      <c r="P84" s="55">
        <f>(O84-O85)/O85</f>
        <v>0.14469906711995911</v>
      </c>
      <c r="Q84" s="56">
        <f>O84/$O$84</f>
        <v>1</v>
      </c>
      <c r="R84" s="45">
        <f>O84-O85</f>
        <v>2008.5200000000023</v>
      </c>
      <c r="S84" s="13"/>
    </row>
    <row r="85" spans="1:197" ht="15.75" x14ac:dyDescent="0.25">
      <c r="A85" s="81" t="s">
        <v>26</v>
      </c>
      <c r="B85" s="82">
        <f>SUM(B56,B74,B82)</f>
        <v>1886.6799999999998</v>
      </c>
      <c r="C85" s="82">
        <f t="shared" ref="C85:O85" si="10">SUM(C56,C74,C82)</f>
        <v>463.23000000000013</v>
      </c>
      <c r="D85" s="82">
        <f t="shared" si="10"/>
        <v>401.88000000000005</v>
      </c>
      <c r="E85" s="82">
        <f t="shared" si="10"/>
        <v>61.349999999999994</v>
      </c>
      <c r="F85" s="82">
        <f t="shared" si="10"/>
        <v>264.08</v>
      </c>
      <c r="G85" s="82">
        <f t="shared" si="10"/>
        <v>5073.53</v>
      </c>
      <c r="H85" s="82">
        <f t="shared" si="10"/>
        <v>2260.41</v>
      </c>
      <c r="I85" s="82">
        <f t="shared" si="10"/>
        <v>2813.12</v>
      </c>
      <c r="J85" s="82">
        <f t="shared" si="10"/>
        <v>4359.75</v>
      </c>
      <c r="K85" s="82">
        <f t="shared" si="10"/>
        <v>50.41</v>
      </c>
      <c r="L85" s="82">
        <f t="shared" si="10"/>
        <v>304.14</v>
      </c>
      <c r="M85" s="82">
        <f t="shared" si="10"/>
        <v>383.97999999999996</v>
      </c>
      <c r="N85" s="82">
        <f t="shared" si="10"/>
        <v>1094.8699999999999</v>
      </c>
      <c r="O85" s="82">
        <f t="shared" si="10"/>
        <v>13880.669999999995</v>
      </c>
      <c r="P85" s="83"/>
      <c r="Q85" s="84"/>
      <c r="R85" s="85"/>
      <c r="S85" s="13"/>
    </row>
    <row r="86" spans="1:197" ht="15.75" x14ac:dyDescent="0.25">
      <c r="A86" s="86" t="s">
        <v>27</v>
      </c>
      <c r="B86" s="87">
        <f t="shared" ref="B86:N86" si="11">(B84-B85)/B85</f>
        <v>0.51486208578031256</v>
      </c>
      <c r="C86" s="87">
        <f t="shared" si="11"/>
        <v>0.11586037173758115</v>
      </c>
      <c r="D86" s="87">
        <f t="shared" si="11"/>
        <v>0.10311535781825419</v>
      </c>
      <c r="E86" s="87">
        <f t="shared" si="11"/>
        <v>0.199348003259984</v>
      </c>
      <c r="F86" s="87">
        <f t="shared" si="11"/>
        <v>2.9536504089670058E-2</v>
      </c>
      <c r="G86" s="87">
        <f t="shared" si="11"/>
        <v>1.4244520087591781E-2</v>
      </c>
      <c r="H86" s="87">
        <f t="shared" si="11"/>
        <v>-5.4087532792723346E-2</v>
      </c>
      <c r="I86" s="87">
        <f t="shared" si="11"/>
        <v>6.9150978273234229E-2</v>
      </c>
      <c r="J86" s="87">
        <f t="shared" si="11"/>
        <v>0.16031882562073488</v>
      </c>
      <c r="K86" s="87">
        <f t="shared" si="11"/>
        <v>0.60920452291212079</v>
      </c>
      <c r="L86" s="87">
        <f t="shared" si="11"/>
        <v>5.2673111067271593E-2</v>
      </c>
      <c r="M86" s="87">
        <f t="shared" si="11"/>
        <v>0.14607531642273058</v>
      </c>
      <c r="N86" s="87">
        <f t="shared" si="11"/>
        <v>9.2823805565957915E-2</v>
      </c>
      <c r="O86" s="88">
        <f>(O84-O85)/O85</f>
        <v>0.14469906711995911</v>
      </c>
      <c r="P86" s="89"/>
      <c r="Q86" s="90"/>
      <c r="R86" s="89"/>
      <c r="S86" s="13"/>
    </row>
    <row r="87" spans="1:197" s="1" customFormat="1" ht="15.75" x14ac:dyDescent="0.25">
      <c r="A87" s="91" t="s">
        <v>43</v>
      </c>
      <c r="B87" s="87">
        <f t="shared" ref="B87:O87" si="12">B84/$O$84</f>
        <v>0.17987449328757479</v>
      </c>
      <c r="C87" s="87">
        <f t="shared" si="12"/>
        <v>3.2531551325146214E-2</v>
      </c>
      <c r="D87" s="87">
        <f t="shared" si="12"/>
        <v>2.7900729993158881E-2</v>
      </c>
      <c r="E87" s="87">
        <f t="shared" si="12"/>
        <v>4.6308213319873467E-3</v>
      </c>
      <c r="F87" s="87">
        <f t="shared" si="12"/>
        <v>1.7111004399846697E-2</v>
      </c>
      <c r="G87" s="87">
        <f t="shared" si="12"/>
        <v>0.32385540106197991</v>
      </c>
      <c r="H87" s="87">
        <f t="shared" si="12"/>
        <v>0.13456633094575624</v>
      </c>
      <c r="I87" s="87">
        <f t="shared" si="12"/>
        <v>0.18928907011622376</v>
      </c>
      <c r="J87" s="87">
        <f t="shared" si="12"/>
        <v>0.3183736867643977</v>
      </c>
      <c r="K87" s="87">
        <f t="shared" si="12"/>
        <v>5.1053577935690885E-3</v>
      </c>
      <c r="L87" s="87">
        <f t="shared" si="12"/>
        <v>2.0149548214855512E-2</v>
      </c>
      <c r="M87" s="87">
        <f t="shared" si="12"/>
        <v>2.7696188414890886E-2</v>
      </c>
      <c r="N87" s="87">
        <f t="shared" si="12"/>
        <v>7.5302768737739334E-2</v>
      </c>
      <c r="O87" s="87">
        <f t="shared" si="12"/>
        <v>1</v>
      </c>
      <c r="P87" s="89"/>
      <c r="Q87" s="90"/>
      <c r="R87" s="89"/>
      <c r="S87" s="13"/>
    </row>
    <row r="88" spans="1:197" s="1" customFormat="1" ht="15.75" x14ac:dyDescent="0.25">
      <c r="A88" s="92" t="s">
        <v>44</v>
      </c>
      <c r="B88" s="93">
        <f t="shared" ref="B88:N88" si="13">B85/$O$85</f>
        <v>0.13592139284342908</v>
      </c>
      <c r="C88" s="93">
        <f t="shared" si="13"/>
        <v>3.3372308397217158E-2</v>
      </c>
      <c r="D88" s="93">
        <f t="shared" si="13"/>
        <v>2.8952492927214624E-2</v>
      </c>
      <c r="E88" s="93">
        <f t="shared" si="13"/>
        <v>4.4198154700025296E-3</v>
      </c>
      <c r="F88" s="93">
        <f t="shared" si="13"/>
        <v>1.9025018244796545E-2</v>
      </c>
      <c r="G88" s="93">
        <f t="shared" si="13"/>
        <v>0.36551045446653524</v>
      </c>
      <c r="H88" s="93">
        <f t="shared" si="13"/>
        <v>0.16284588568131084</v>
      </c>
      <c r="I88" s="93">
        <f t="shared" si="13"/>
        <v>0.2026645687852244</v>
      </c>
      <c r="J88" s="93">
        <f t="shared" si="13"/>
        <v>0.31408786463477639</v>
      </c>
      <c r="K88" s="93">
        <f t="shared" si="13"/>
        <v>3.6316690764927064E-3</v>
      </c>
      <c r="L88" s="93">
        <f t="shared" si="13"/>
        <v>2.1911046080628681E-2</v>
      </c>
      <c r="M88" s="93">
        <f t="shared" si="13"/>
        <v>2.7662929815347539E-2</v>
      </c>
      <c r="N88" s="93">
        <f t="shared" si="13"/>
        <v>7.8877316440777015E-2</v>
      </c>
      <c r="O88" s="94">
        <f>B88+C88+F88+G88+J88+L88+K88+M88+N88</f>
        <v>1.0000000000000004</v>
      </c>
      <c r="P88" s="85"/>
      <c r="Q88" s="95"/>
      <c r="R88" s="85"/>
      <c r="S88" s="13"/>
    </row>
    <row r="89" spans="1:197" s="1" customFormat="1" ht="15.75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1:197" ht="18.75" x14ac:dyDescent="0.3">
      <c r="A90" s="97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10" customFormat="1" x14ac:dyDescent="0.25">
      <c r="A91" s="210" t="s">
        <v>67</v>
      </c>
    </row>
    <row r="92" spans="1:197" s="210" customFormat="1" x14ac:dyDescent="0.25">
      <c r="A92" s="210" t="s">
        <v>68</v>
      </c>
    </row>
    <row r="93" spans="1:197" s="1" customFormat="1" x14ac:dyDescent="0.25">
      <c r="A93" s="210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210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210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Portfolio-APR'19</vt:lpstr>
      <vt:lpstr>Miscellaneous portfolio-APR'19</vt:lpstr>
      <vt:lpstr>Segmentwise Report APR 2019</vt:lpstr>
      <vt:lpstr>'Segmentwise Report APR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2019-05-21T10:37:57Z</cp:lastPrinted>
  <dcterms:created xsi:type="dcterms:W3CDTF">2017-03-30T08:47:18Z</dcterms:created>
  <dcterms:modified xsi:type="dcterms:W3CDTF">2019-05-21T11:18:45Z</dcterms:modified>
</cp:coreProperties>
</file>