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-Acord\2018\March 2019\"/>
    </mc:Choice>
  </mc:AlternateContent>
  <xr:revisionPtr revIDLastSave="0" documentId="13_ncr:1_{98D9CB63-2BC9-4297-9ED2-C038BCD4B32D}" xr6:coauthVersionLast="43" xr6:coauthVersionMax="43" xr10:uidLastSave="{00000000-0000-0000-0000-000000000000}"/>
  <bookViews>
    <workbookView xWindow="-120" yWindow="-120" windowWidth="20730" windowHeight="11310" tabRatio="432" firstSheet="2" activeTab="2" xr2:uid="{00000000-000D-0000-FFFF-FFFF00000000}"/>
  </bookViews>
  <sheets>
    <sheet name="Health Portfolio-MAR'19" sheetId="9" r:id="rId1"/>
    <sheet name="Miscellaneous portfolio-MAR'19" sheetId="10" r:id="rId2"/>
    <sheet name="Segmentwise Report MAR 2019" sheetId="11" r:id="rId3"/>
  </sheets>
  <definedNames>
    <definedName name="_xlnm.Print_Titles" localSheetId="2">'Segmentwise Report MAR 2019'!$3:$3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10" l="1"/>
  <c r="D55" i="10"/>
  <c r="C56" i="10"/>
  <c r="C55" i="10"/>
  <c r="B56" i="10"/>
  <c r="B55" i="10"/>
  <c r="O16" i="11"/>
  <c r="O15" i="11"/>
  <c r="E16" i="10" l="1"/>
  <c r="E15" i="10"/>
  <c r="H15" i="10" s="1"/>
  <c r="F15" i="10" l="1"/>
  <c r="N74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B73" i="11" l="1"/>
  <c r="N73" i="11"/>
  <c r="M73" i="11"/>
  <c r="L73" i="11"/>
  <c r="K73" i="11"/>
  <c r="J73" i="11"/>
  <c r="I73" i="11"/>
  <c r="H73" i="11"/>
  <c r="G73" i="11"/>
  <c r="F73" i="11"/>
  <c r="E73" i="11"/>
  <c r="D73" i="11"/>
  <c r="C73" i="11"/>
  <c r="O68" i="11" l="1"/>
  <c r="O67" i="11"/>
  <c r="R67" i="11" s="1"/>
  <c r="E74" i="9"/>
  <c r="E73" i="9"/>
  <c r="D74" i="9"/>
  <c r="D73" i="9"/>
  <c r="C74" i="9"/>
  <c r="C73" i="9"/>
  <c r="B74" i="9"/>
  <c r="B73" i="9"/>
  <c r="F68" i="9"/>
  <c r="F67" i="9"/>
  <c r="F66" i="9"/>
  <c r="E14" i="10"/>
  <c r="E13" i="10"/>
  <c r="I67" i="9" l="1"/>
  <c r="H13" i="10"/>
  <c r="F13" i="10"/>
  <c r="G67" i="9"/>
  <c r="P67" i="11"/>
  <c r="F21" i="9"/>
  <c r="F22" i="9"/>
  <c r="E60" i="10" l="1"/>
  <c r="E61" i="10"/>
  <c r="E62" i="10"/>
  <c r="E59" i="10"/>
  <c r="E54" i="10" l="1"/>
  <c r="E43" i="10"/>
  <c r="E44" i="10"/>
  <c r="J82" i="11"/>
  <c r="J81" i="11"/>
  <c r="F9" i="9"/>
  <c r="F10" i="9"/>
  <c r="F43" i="10" l="1"/>
  <c r="O7" i="11"/>
  <c r="O8" i="11"/>
  <c r="E20" i="10" l="1"/>
  <c r="E19" i="10"/>
  <c r="H19" i="10" l="1"/>
  <c r="F19" i="10"/>
  <c r="C56" i="9"/>
  <c r="D56" i="9"/>
  <c r="E56" i="9"/>
  <c r="B56" i="9"/>
  <c r="C55" i="9"/>
  <c r="D55" i="9"/>
  <c r="E55" i="9"/>
  <c r="B55" i="9"/>
  <c r="F6" i="9"/>
  <c r="F5" i="9"/>
  <c r="I5" i="9" l="1"/>
  <c r="G5" i="9"/>
  <c r="C56" i="11"/>
  <c r="D56" i="11"/>
  <c r="E56" i="11"/>
  <c r="F56" i="11"/>
  <c r="G56" i="11"/>
  <c r="H56" i="11"/>
  <c r="I56" i="11"/>
  <c r="J56" i="11"/>
  <c r="K56" i="11"/>
  <c r="L56" i="11"/>
  <c r="M56" i="11"/>
  <c r="N56" i="11"/>
  <c r="B56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B55" i="11"/>
  <c r="R15" i="11" l="1"/>
  <c r="P15" i="11"/>
  <c r="F16" i="9"/>
  <c r="F15" i="9"/>
  <c r="I15" i="9" l="1"/>
  <c r="G15" i="9"/>
  <c r="O6" i="11"/>
  <c r="O5" i="11"/>
  <c r="R5" i="11" l="1"/>
  <c r="P5" i="11"/>
  <c r="O11" i="11"/>
  <c r="O21" i="11"/>
  <c r="O25" i="11"/>
  <c r="O29" i="11"/>
  <c r="O41" i="11"/>
  <c r="O45" i="11"/>
  <c r="O49" i="11"/>
  <c r="O53" i="11"/>
  <c r="O9" i="11"/>
  <c r="O10" i="11"/>
  <c r="O12" i="11"/>
  <c r="O13" i="11"/>
  <c r="O14" i="11"/>
  <c r="O19" i="11"/>
  <c r="O20" i="11"/>
  <c r="O22" i="11"/>
  <c r="O23" i="11"/>
  <c r="O24" i="11"/>
  <c r="O26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C57" i="11" l="1"/>
  <c r="R43" i="11"/>
  <c r="D77" i="9"/>
  <c r="F43" i="9"/>
  <c r="F44" i="9"/>
  <c r="F45" i="9"/>
  <c r="F46" i="9"/>
  <c r="F47" i="9"/>
  <c r="F48" i="9"/>
  <c r="F49" i="9"/>
  <c r="F50" i="9"/>
  <c r="F51" i="9"/>
  <c r="F52" i="9"/>
  <c r="F53" i="9"/>
  <c r="F54" i="9"/>
  <c r="C76" i="9"/>
  <c r="E40" i="10"/>
  <c r="E41" i="10"/>
  <c r="E42" i="10"/>
  <c r="E45" i="10"/>
  <c r="E46" i="10"/>
  <c r="E47" i="10"/>
  <c r="E48" i="10"/>
  <c r="E49" i="10"/>
  <c r="E50" i="10"/>
  <c r="E51" i="10"/>
  <c r="E52" i="10"/>
  <c r="E53" i="10"/>
  <c r="G43" i="9" l="1"/>
  <c r="E77" i="9"/>
  <c r="D76" i="9"/>
  <c r="E76" i="9"/>
  <c r="G53" i="9"/>
  <c r="G45" i="9"/>
  <c r="R47" i="11"/>
  <c r="P53" i="11"/>
  <c r="H51" i="10"/>
  <c r="F51" i="10"/>
  <c r="F47" i="10"/>
  <c r="H47" i="10"/>
  <c r="H43" i="10"/>
  <c r="F53" i="10"/>
  <c r="H53" i="10"/>
  <c r="F49" i="10"/>
  <c r="H49" i="10"/>
  <c r="H45" i="10"/>
  <c r="F45" i="10"/>
  <c r="H41" i="10"/>
  <c r="F41" i="10"/>
  <c r="I51" i="9"/>
  <c r="G47" i="9"/>
  <c r="I43" i="9"/>
  <c r="I53" i="9"/>
  <c r="I45" i="9"/>
  <c r="P45" i="11"/>
  <c r="R49" i="11"/>
  <c r="R45" i="11"/>
  <c r="P51" i="11"/>
  <c r="P47" i="11"/>
  <c r="R53" i="11"/>
  <c r="P49" i="11"/>
  <c r="P43" i="11"/>
  <c r="B57" i="11"/>
  <c r="B76" i="9"/>
  <c r="C77" i="9"/>
  <c r="B77" i="9"/>
  <c r="G51" i="9"/>
  <c r="G49" i="9"/>
  <c r="I49" i="9"/>
  <c r="I47" i="9"/>
  <c r="R51" i="11"/>
  <c r="B57" i="10" l="1"/>
  <c r="B57" i="9"/>
  <c r="N82" i="11"/>
  <c r="M82" i="11"/>
  <c r="L82" i="11"/>
  <c r="K82" i="11"/>
  <c r="I82" i="11"/>
  <c r="H82" i="11"/>
  <c r="F82" i="11"/>
  <c r="E82" i="11"/>
  <c r="D82" i="11"/>
  <c r="B82" i="11"/>
  <c r="N81" i="11"/>
  <c r="M81" i="11"/>
  <c r="L81" i="11"/>
  <c r="K81" i="11"/>
  <c r="I81" i="11"/>
  <c r="H81" i="11"/>
  <c r="F81" i="11"/>
  <c r="E81" i="11"/>
  <c r="D81" i="11"/>
  <c r="B81" i="11"/>
  <c r="G82" i="11"/>
  <c r="C81" i="11"/>
  <c r="J85" i="11"/>
  <c r="J84" i="11"/>
  <c r="I84" i="11"/>
  <c r="F84" i="11"/>
  <c r="E84" i="11"/>
  <c r="D84" i="11"/>
  <c r="B84" i="11"/>
  <c r="O72" i="11"/>
  <c r="O71" i="11"/>
  <c r="O70" i="11"/>
  <c r="D64" i="10"/>
  <c r="D67" i="10" s="1"/>
  <c r="C64" i="10"/>
  <c r="C67" i="10" s="1"/>
  <c r="B64" i="10"/>
  <c r="B67" i="10" s="1"/>
  <c r="D63" i="10"/>
  <c r="D66" i="10" s="1"/>
  <c r="C63" i="10"/>
  <c r="C66" i="10" s="1"/>
  <c r="B63" i="10"/>
  <c r="B66" i="10" s="1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18" i="10"/>
  <c r="E17" i="10"/>
  <c r="E12" i="10"/>
  <c r="E11" i="10"/>
  <c r="E10" i="10"/>
  <c r="E9" i="10"/>
  <c r="E8" i="10"/>
  <c r="E7" i="10"/>
  <c r="E75" i="9"/>
  <c r="D75" i="9"/>
  <c r="F72" i="9"/>
  <c r="F71" i="9"/>
  <c r="F70" i="9"/>
  <c r="F69" i="9"/>
  <c r="F65" i="9"/>
  <c r="F64" i="9"/>
  <c r="F63" i="9"/>
  <c r="F62" i="9"/>
  <c r="F61" i="9"/>
  <c r="F60" i="9"/>
  <c r="F59" i="9"/>
  <c r="F73" i="9" s="1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0" i="9"/>
  <c r="F19" i="9"/>
  <c r="F18" i="9"/>
  <c r="F17" i="9"/>
  <c r="F14" i="9"/>
  <c r="F13" i="9"/>
  <c r="F12" i="9"/>
  <c r="F11" i="9"/>
  <c r="F8" i="9"/>
  <c r="F7" i="9"/>
  <c r="E55" i="10" l="1"/>
  <c r="E56" i="10"/>
  <c r="F74" i="9"/>
  <c r="L84" i="11"/>
  <c r="D85" i="11"/>
  <c r="H84" i="11"/>
  <c r="I85" i="11"/>
  <c r="M85" i="11"/>
  <c r="M84" i="11"/>
  <c r="E85" i="11"/>
  <c r="F85" i="11"/>
  <c r="K85" i="11"/>
  <c r="K84" i="11"/>
  <c r="B85" i="11"/>
  <c r="H85" i="11"/>
  <c r="L85" i="11"/>
  <c r="G71" i="9"/>
  <c r="F55" i="9"/>
  <c r="F56" i="9"/>
  <c r="O80" i="11"/>
  <c r="F21" i="10"/>
  <c r="B75" i="9"/>
  <c r="I21" i="9"/>
  <c r="G21" i="9"/>
  <c r="I63" i="9"/>
  <c r="I69" i="9"/>
  <c r="H27" i="10"/>
  <c r="H31" i="10"/>
  <c r="O61" i="11"/>
  <c r="O63" i="11"/>
  <c r="I27" i="9"/>
  <c r="O66" i="11"/>
  <c r="O69" i="11"/>
  <c r="P69" i="11" s="1"/>
  <c r="O64" i="11"/>
  <c r="O59" i="11"/>
  <c r="O65" i="11"/>
  <c r="G81" i="11"/>
  <c r="O79" i="11"/>
  <c r="G85" i="11"/>
  <c r="O62" i="11"/>
  <c r="O77" i="11"/>
  <c r="I33" i="9"/>
  <c r="G37" i="9"/>
  <c r="G61" i="9"/>
  <c r="I31" i="9"/>
  <c r="G39" i="9"/>
  <c r="G23" i="9"/>
  <c r="M75" i="11"/>
  <c r="K57" i="11"/>
  <c r="H61" i="10"/>
  <c r="H9" i="10"/>
  <c r="G63" i="9"/>
  <c r="I9" i="9"/>
  <c r="I25" i="9"/>
  <c r="I11" i="9"/>
  <c r="D65" i="10"/>
  <c r="H33" i="10"/>
  <c r="H7" i="10"/>
  <c r="F11" i="10"/>
  <c r="C75" i="9"/>
  <c r="I35" i="9"/>
  <c r="E57" i="9"/>
  <c r="I17" i="9"/>
  <c r="N83" i="11"/>
  <c r="J75" i="11"/>
  <c r="E64" i="10"/>
  <c r="B65" i="10"/>
  <c r="H23" i="10"/>
  <c r="H37" i="10"/>
  <c r="H59" i="10"/>
  <c r="H25" i="10"/>
  <c r="H39" i="10"/>
  <c r="C65" i="10"/>
  <c r="H11" i="10"/>
  <c r="H29" i="10"/>
  <c r="F35" i="10"/>
  <c r="F37" i="10"/>
  <c r="H17" i="10"/>
  <c r="H21" i="10"/>
  <c r="F27" i="10"/>
  <c r="F29" i="10"/>
  <c r="H35" i="10"/>
  <c r="G59" i="9"/>
  <c r="G69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J57" i="11"/>
  <c r="F57" i="11"/>
  <c r="C84" i="11"/>
  <c r="O78" i="11"/>
  <c r="C82" i="11"/>
  <c r="O82" i="11" s="1"/>
  <c r="P71" i="11"/>
  <c r="R71" i="11"/>
  <c r="D57" i="11"/>
  <c r="H57" i="11"/>
  <c r="L57" i="11"/>
  <c r="O60" i="11"/>
  <c r="E57" i="11"/>
  <c r="I57" i="11"/>
  <c r="M57" i="11"/>
  <c r="F17" i="10"/>
  <c r="F23" i="10"/>
  <c r="F31" i="10"/>
  <c r="F39" i="10"/>
  <c r="F59" i="10"/>
  <c r="E63" i="10"/>
  <c r="F9" i="10"/>
  <c r="F25" i="10"/>
  <c r="F33" i="10"/>
  <c r="C57" i="10"/>
  <c r="F61" i="10"/>
  <c r="F7" i="10"/>
  <c r="D57" i="10"/>
  <c r="G9" i="9"/>
  <c r="I13" i="9"/>
  <c r="G19" i="9"/>
  <c r="G25" i="9"/>
  <c r="I29" i="9"/>
  <c r="G33" i="9"/>
  <c r="I37" i="9"/>
  <c r="G41" i="9"/>
  <c r="I61" i="9"/>
  <c r="G65" i="9"/>
  <c r="I71" i="9"/>
  <c r="G11" i="9"/>
  <c r="G27" i="9"/>
  <c r="G35" i="9"/>
  <c r="O73" i="11" l="1"/>
  <c r="O74" i="11"/>
  <c r="G84" i="11"/>
  <c r="F77" i="9"/>
  <c r="F80" i="9" s="1"/>
  <c r="C85" i="11"/>
  <c r="E65" i="10"/>
  <c r="E67" i="10"/>
  <c r="B70" i="10" s="1"/>
  <c r="E66" i="10"/>
  <c r="G15" i="10" s="1"/>
  <c r="P79" i="11"/>
  <c r="F76" i="9"/>
  <c r="E57" i="10"/>
  <c r="P21" i="11"/>
  <c r="R37" i="11"/>
  <c r="H86" i="11"/>
  <c r="R63" i="11"/>
  <c r="R61" i="11"/>
  <c r="L86" i="11"/>
  <c r="R79" i="11"/>
  <c r="P61" i="11"/>
  <c r="F55" i="10"/>
  <c r="R69" i="11"/>
  <c r="P41" i="11"/>
  <c r="P63" i="11"/>
  <c r="R23" i="11"/>
  <c r="R41" i="11"/>
  <c r="O81" i="11"/>
  <c r="R81" i="11" s="1"/>
  <c r="P65" i="11"/>
  <c r="P35" i="11"/>
  <c r="R27" i="11"/>
  <c r="P13" i="11"/>
  <c r="P7" i="11"/>
  <c r="R65" i="11"/>
  <c r="R77" i="11"/>
  <c r="P39" i="11"/>
  <c r="I73" i="9"/>
  <c r="R21" i="11"/>
  <c r="D78" i="9"/>
  <c r="P23" i="11"/>
  <c r="I86" i="11"/>
  <c r="D86" i="11"/>
  <c r="K86" i="11"/>
  <c r="R35" i="11"/>
  <c r="P27" i="11"/>
  <c r="B68" i="10"/>
  <c r="F75" i="9"/>
  <c r="D68" i="10"/>
  <c r="C68" i="10"/>
  <c r="G73" i="9"/>
  <c r="M86" i="11"/>
  <c r="E86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R7" i="11"/>
  <c r="P59" i="11"/>
  <c r="J86" i="11"/>
  <c r="R59" i="11"/>
  <c r="P25" i="11"/>
  <c r="R25" i="11"/>
  <c r="P77" i="11"/>
  <c r="F86" i="11"/>
  <c r="R29" i="11"/>
  <c r="B86" i="11"/>
  <c r="G57" i="11"/>
  <c r="H63" i="10"/>
  <c r="F63" i="10"/>
  <c r="H55" i="10"/>
  <c r="I55" i="9"/>
  <c r="F57" i="9"/>
  <c r="G55" i="9"/>
  <c r="C78" i="9"/>
  <c r="B78" i="9"/>
  <c r="E78" i="9"/>
  <c r="G43" i="10" l="1"/>
  <c r="G13" i="10"/>
  <c r="H5" i="9"/>
  <c r="H67" i="9"/>
  <c r="G19" i="10"/>
  <c r="H51" i="9"/>
  <c r="H15" i="9"/>
  <c r="P73" i="11"/>
  <c r="G41" i="10"/>
  <c r="G49" i="10"/>
  <c r="G47" i="10"/>
  <c r="G45" i="10"/>
  <c r="G53" i="10"/>
  <c r="G51" i="10"/>
  <c r="H45" i="9"/>
  <c r="H49" i="9"/>
  <c r="H43" i="9"/>
  <c r="H47" i="9"/>
  <c r="H53" i="9"/>
  <c r="P81" i="11"/>
  <c r="C79" i="9"/>
  <c r="H21" i="9"/>
  <c r="O83" i="11"/>
  <c r="C80" i="9"/>
  <c r="E70" i="10"/>
  <c r="E79" i="9"/>
  <c r="D80" i="9"/>
  <c r="B80" i="9"/>
  <c r="E80" i="9"/>
  <c r="B79" i="9"/>
  <c r="R73" i="11"/>
  <c r="C70" i="10"/>
  <c r="D70" i="10"/>
  <c r="O75" i="11"/>
  <c r="C86" i="11"/>
  <c r="G86" i="11"/>
  <c r="E69" i="10"/>
  <c r="E68" i="10"/>
  <c r="H66" i="10"/>
  <c r="G35" i="10"/>
  <c r="G27" i="10"/>
  <c r="G66" i="10"/>
  <c r="F66" i="10"/>
  <c r="G37" i="10"/>
  <c r="G29" i="10"/>
  <c r="G21" i="10"/>
  <c r="G11" i="10"/>
  <c r="G9" i="10"/>
  <c r="G59" i="10"/>
  <c r="G17" i="10"/>
  <c r="G31" i="10"/>
  <c r="C69" i="10"/>
  <c r="G33" i="10"/>
  <c r="G61" i="10"/>
  <c r="B69" i="10"/>
  <c r="D69" i="10"/>
  <c r="G25" i="10"/>
  <c r="G7" i="10"/>
  <c r="G23" i="10"/>
  <c r="G39" i="10"/>
  <c r="G55" i="10"/>
  <c r="G63" i="10"/>
  <c r="F79" i="9"/>
  <c r="H76" i="9"/>
  <c r="I76" i="9"/>
  <c r="H71" i="9"/>
  <c r="H61" i="9"/>
  <c r="F78" i="9"/>
  <c r="G76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3" i="9"/>
  <c r="H35" i="9"/>
  <c r="H69" i="9"/>
  <c r="H9" i="9"/>
  <c r="H25" i="9"/>
  <c r="H41" i="9"/>
  <c r="H59" i="9"/>
  <c r="D79" i="9"/>
  <c r="H55" i="9"/>
  <c r="O17" i="11" l="1"/>
  <c r="O55" i="11" s="1"/>
  <c r="N85" i="11"/>
  <c r="O18" i="11"/>
  <c r="O56" i="11" l="1"/>
  <c r="O85" i="11" s="1"/>
  <c r="P17" i="11"/>
  <c r="R17" i="11"/>
  <c r="N57" i="11"/>
  <c r="N84" i="11"/>
  <c r="K88" i="11" l="1"/>
  <c r="C88" i="11"/>
  <c r="E88" i="11"/>
  <c r="N88" i="11"/>
  <c r="L88" i="11"/>
  <c r="H88" i="11"/>
  <c r="B88" i="11"/>
  <c r="F88" i="11"/>
  <c r="G88" i="11"/>
  <c r="I88" i="11"/>
  <c r="D88" i="11"/>
  <c r="M88" i="11"/>
  <c r="J88" i="11"/>
  <c r="R55" i="11"/>
  <c r="P55" i="11"/>
  <c r="O57" i="11"/>
  <c r="O84" i="11"/>
  <c r="Q67" i="11" s="1"/>
  <c r="N86" i="11"/>
  <c r="O88" i="11" l="1"/>
  <c r="Q55" i="11"/>
  <c r="Q15" i="11"/>
  <c r="N87" i="11"/>
  <c r="Q47" i="11"/>
  <c r="Q31" i="11"/>
  <c r="R84" i="11"/>
  <c r="Q13" i="11"/>
  <c r="Q81" i="11"/>
  <c r="Q5" i="11"/>
  <c r="K87" i="11"/>
  <c r="F87" i="11"/>
  <c r="Q59" i="11"/>
  <c r="Q29" i="11"/>
  <c r="Q49" i="11"/>
  <c r="I87" i="11"/>
  <c r="Q37" i="11"/>
  <c r="Q19" i="11"/>
  <c r="J87" i="11"/>
  <c r="C87" i="11"/>
  <c r="Q11" i="11"/>
  <c r="Q27" i="11"/>
  <c r="Q21" i="11"/>
  <c r="Q9" i="11"/>
  <c r="O87" i="11"/>
  <c r="Q65" i="11"/>
  <c r="Q33" i="11"/>
  <c r="Q73" i="11"/>
  <c r="Q41" i="11"/>
  <c r="Q45" i="11"/>
  <c r="Q51" i="11"/>
  <c r="Q39" i="11"/>
  <c r="Q43" i="11"/>
  <c r="Q61" i="11"/>
  <c r="D87" i="11"/>
  <c r="O86" i="11"/>
  <c r="L87" i="11"/>
  <c r="B87" i="11"/>
  <c r="E87" i="11"/>
  <c r="Q25" i="11"/>
  <c r="Q63" i="11"/>
  <c r="Q53" i="11"/>
  <c r="Q35" i="11"/>
  <c r="Q71" i="11"/>
  <c r="Q79" i="11"/>
  <c r="Q84" i="11"/>
  <c r="M87" i="11"/>
  <c r="G87" i="11"/>
  <c r="Q7" i="11"/>
  <c r="P84" i="11"/>
  <c r="Q69" i="11"/>
  <c r="Q23" i="11"/>
  <c r="H87" i="11"/>
  <c r="Q77" i="11"/>
  <c r="Q17" i="11"/>
</calcChain>
</file>

<file path=xl/sharedStrings.xml><?xml version="1.0" encoding="utf-8"?>
<sst xmlns="http://schemas.openxmlformats.org/spreadsheetml/2006/main" count="282" uniqueCount="82">
  <si>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</si>
  <si>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</si>
  <si>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</si>
  <si>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</si>
  <si>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</si>
  <si>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</si>
  <si>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</si>
  <si>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</si>
  <si>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</si>
  <si>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</si>
  <si>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</si>
  <si>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</si>
  <si>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</si>
  <si>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</si>
  <si>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</si>
  <si>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</si>
  <si>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</si>
  <si>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</si>
  <si>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</si>
  <si>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</si>
  <si>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</si>
  <si>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</si>
  <si>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</si>
  <si>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</si>
  <si>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</si>
  <si>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</si>
  <si>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</si>
  <si>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</si>
  <si>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</si>
  <si>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</si>
  <si>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</si>
  <si>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</si>
  <si>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Apollo Munich</t>
  </si>
  <si>
    <t>Max Bupa</t>
  </si>
  <si>
    <t>Religare</t>
  </si>
  <si>
    <t>Cigna TTK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</si>
  <si>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</si>
  <si>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</si>
  <si>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</si>
  <si>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</si>
  <si>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</si>
  <si>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</si>
  <si>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</si>
  <si>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</si>
  <si>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</si>
  <si>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</si>
  <si>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</si>
  <si>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</si>
  <si>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</si>
  <si>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</si>
  <si>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</si>
  <si>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</si>
  <si>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</si>
  <si>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</si>
  <si>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</si>
  <si>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</si>
  <si>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HDFC ERGO ($)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</si>
  <si>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</si>
  <si>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</si>
  <si>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</si>
  <si>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</si>
  <si>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</si>
  <si>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</si>
  <si>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</si>
  <si>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</si>
  <si>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</si>
  <si>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</si>
  <si>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>* Commenced operations in November 2017</t>
  </si>
  <si>
    <t># Commenced operations in October 2017</t>
  </si>
  <si>
    <t xml:space="preserve">Aditya Birla </t>
  </si>
  <si>
    <t>DHFL General *</t>
  </si>
  <si>
    <t>Go Digit #</t>
  </si>
  <si>
    <t>Acko General $$</t>
  </si>
  <si>
    <t xml:space="preserve">  $$ Commenced operations in December 2017</t>
  </si>
  <si>
    <t>Royal Sundaram</t>
  </si>
  <si>
    <t>** Commenced operations in March 2018</t>
  </si>
  <si>
    <t>Edelweiss**</t>
  </si>
  <si>
    <t>Liberty General</t>
  </si>
  <si>
    <t>Reliance Health ##</t>
  </si>
  <si>
    <t>## Commenced operations in December 2018</t>
  </si>
  <si>
    <t>GROSS DIRECT PREMIUM INCOME UNDERWRITTEN BY NON-LIFE INSURERS WITHIN INDIA  (SEGMENT WISE) : FOR THE PERIOD UPTO MARCH 2019 (PROVISIONAL &amp; UNAUDITED ) IN FY 2018-19  (Rs. In Crs.)</t>
  </si>
  <si>
    <t>GROSS DIRECT PREMIUM INCOME UNDERWRITTEN BY NON-LIFE INSURERS WITHIN INDIA  (SEGMENT WISE) : FOR THE PERIOD UPTO MARCH 2019 (PROVISIONAL &amp; UNAUDITED ) IN FY 2018-19 (Rs. In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</si>
</sst>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6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name val="Arial"/>
      <family val="2"/>
    </font>
    <font>
      <b/>
      <sz val="12"/>
      <color theme="4"/>
      <name val="Calibri"/>
      <family val="2"/>
      <scheme val="minor"/>
    </font>
    <font>
      <sz val="12"/>
      <color rgb="FF0066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66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22" fillId="0" borderId="44" applyNumberFormat="0" applyFill="0" applyAlignment="0" applyProtection="0"/>
    <xf numFmtId="0" fontId="23" fillId="0" borderId="45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46" applyNumberFormat="0" applyAlignment="0" applyProtection="0"/>
    <xf numFmtId="0" fontId="28" fillId="8" borderId="47" applyNumberFormat="0" applyAlignment="0" applyProtection="0"/>
    <xf numFmtId="0" fontId="29" fillId="8" borderId="46" applyNumberFormat="0" applyAlignment="0" applyProtection="0"/>
    <xf numFmtId="0" fontId="30" fillId="0" borderId="48" applyNumberFormat="0" applyFill="0" applyAlignment="0" applyProtection="0"/>
    <xf numFmtId="0" fontId="31" fillId="9" borderId="49" applyNumberFormat="0" applyAlignment="0" applyProtection="0"/>
    <xf numFmtId="0" fontId="16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32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72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top" wrapText="1"/>
    </xf>
    <xf numFmtId="10" fontId="4" fillId="0" borderId="3" xfId="1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3" fillId="0" borderId="0" xfId="0" applyFont="1"/>
    <xf numFmtId="2" fontId="4" fillId="2" borderId="7" xfId="0" applyNumberFormat="1" applyFont="1" applyFill="1" applyBorder="1"/>
    <xf numFmtId="2" fontId="4" fillId="2" borderId="6" xfId="0" applyNumberFormat="1" applyFont="1" applyFill="1" applyBorder="1"/>
    <xf numFmtId="10" fontId="3" fillId="2" borderId="8" xfId="1" applyNumberFormat="1" applyFont="1" applyFill="1" applyBorder="1"/>
    <xf numFmtId="10" fontId="3" fillId="2" borderId="9" xfId="1" applyNumberFormat="1" applyFont="1" applyFill="1" applyBorder="1"/>
    <xf numFmtId="2" fontId="3" fillId="2" borderId="2" xfId="0" applyNumberFormat="1" applyFont="1" applyFill="1" applyBorder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wrapText="1"/>
    </xf>
    <xf numFmtId="2" fontId="4" fillId="2" borderId="2" xfId="0" applyNumberFormat="1" applyFont="1" applyFill="1" applyBorder="1"/>
    <xf numFmtId="10" fontId="3" fillId="2" borderId="2" xfId="1" applyNumberFormat="1" applyFont="1" applyFill="1" applyBorder="1"/>
    <xf numFmtId="10" fontId="3" fillId="2" borderId="3" xfId="1" applyNumberFormat="1" applyFont="1" applyFill="1" applyBorder="1"/>
    <xf numFmtId="2" fontId="0" fillId="2" borderId="0" xfId="0" applyNumberFormat="1" applyFill="1"/>
    <xf numFmtId="0" fontId="5" fillId="2" borderId="17" xfId="0" applyFont="1" applyFill="1" applyBorder="1" applyAlignment="1">
      <alignment horizontal="left" vertical="center"/>
    </xf>
    <xf numFmtId="0" fontId="2" fillId="2" borderId="0" xfId="0" applyFont="1" applyFill="1"/>
    <xf numFmtId="2" fontId="6" fillId="3" borderId="14" xfId="0" applyNumberFormat="1" applyFont="1" applyFill="1" applyBorder="1"/>
    <xf numFmtId="2" fontId="6" fillId="3" borderId="13" xfId="0" applyNumberFormat="1" applyFont="1" applyFill="1" applyBorder="1"/>
    <xf numFmtId="0" fontId="6" fillId="3" borderId="13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/>
    </xf>
    <xf numFmtId="2" fontId="4" fillId="2" borderId="0" xfId="0" applyNumberFormat="1" applyFont="1" applyFill="1"/>
    <xf numFmtId="2" fontId="8" fillId="3" borderId="26" xfId="0" applyNumberFormat="1" applyFont="1" applyFill="1" applyBorder="1"/>
    <xf numFmtId="2" fontId="4" fillId="2" borderId="28" xfId="0" applyNumberFormat="1" applyFont="1" applyFill="1" applyBorder="1"/>
    <xf numFmtId="2" fontId="4" fillId="2" borderId="28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2" xfId="0" applyFont="1" applyFill="1" applyBorder="1" applyAlignment="1">
      <alignment horizontal="left" vertical="center"/>
    </xf>
    <xf numFmtId="10" fontId="9" fillId="2" borderId="2" xfId="1" applyNumberFormat="1" applyFont="1" applyFill="1" applyBorder="1" applyAlignment="1">
      <alignment horizontal="right" vertical="center"/>
    </xf>
    <xf numFmtId="10" fontId="9" fillId="2" borderId="3" xfId="1" applyNumberFormat="1" applyFont="1" applyFill="1" applyBorder="1"/>
    <xf numFmtId="2" fontId="9" fillId="2" borderId="2" xfId="0" applyNumberFormat="1" applyFont="1" applyFill="1" applyBorder="1"/>
    <xf numFmtId="0" fontId="10" fillId="0" borderId="29" xfId="0" applyFont="1" applyBorder="1" applyAlignment="1">
      <alignment horizontal="left" vertical="center"/>
    </xf>
    <xf numFmtId="2" fontId="10" fillId="0" borderId="8" xfId="0" applyNumberFormat="1" applyFont="1" applyBorder="1"/>
    <xf numFmtId="10" fontId="3" fillId="0" borderId="8" xfId="1" applyNumberFormat="1" applyFont="1" applyBorder="1"/>
    <xf numFmtId="10" fontId="3" fillId="0" borderId="30" xfId="1" applyNumberFormat="1" applyFont="1" applyBorder="1"/>
    <xf numFmtId="2" fontId="3" fillId="0" borderId="2" xfId="0" applyNumberFormat="1" applyFont="1" applyBorder="1"/>
    <xf numFmtId="0" fontId="6" fillId="3" borderId="31" xfId="0" applyFont="1" applyFill="1" applyBorder="1" applyAlignment="1">
      <alignment horizontal="left" vertical="center"/>
    </xf>
    <xf numFmtId="10" fontId="6" fillId="3" borderId="11" xfId="1" applyNumberFormat="1" applyFont="1" applyFill="1" applyBorder="1"/>
    <xf numFmtId="10" fontId="6" fillId="3" borderId="32" xfId="1" applyNumberFormat="1" applyFont="1" applyFill="1" applyBorder="1"/>
    <xf numFmtId="2" fontId="6" fillId="3" borderId="2" xfId="0" applyNumberFormat="1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3" borderId="0" xfId="0" applyFont="1" applyFill="1"/>
    <xf numFmtId="0" fontId="10" fillId="0" borderId="13" xfId="0" applyFont="1" applyBorder="1" applyAlignment="1">
      <alignment horizontal="left" vertical="center"/>
    </xf>
    <xf numFmtId="164" fontId="10" fillId="0" borderId="6" xfId="1" applyNumberFormat="1" applyFont="1" applyBorder="1"/>
    <xf numFmtId="10" fontId="3" fillId="0" borderId="6" xfId="1" applyNumberFormat="1" applyFont="1" applyBorder="1"/>
    <xf numFmtId="10" fontId="3" fillId="0" borderId="33" xfId="1" applyNumberFormat="1" applyFont="1" applyBorder="1"/>
    <xf numFmtId="2" fontId="7" fillId="0" borderId="0" xfId="0" applyNumberFormat="1" applyFont="1"/>
    <xf numFmtId="10" fontId="3" fillId="0" borderId="0" xfId="1" applyNumberFormat="1" applyFont="1"/>
    <xf numFmtId="10" fontId="3" fillId="2" borderId="7" xfId="1" applyNumberFormat="1" applyFont="1" applyFill="1" applyBorder="1"/>
    <xf numFmtId="2" fontId="6" fillId="3" borderId="26" xfId="0" applyNumberFormat="1" applyFont="1" applyFill="1" applyBorder="1"/>
    <xf numFmtId="2" fontId="6" fillId="3" borderId="10" xfId="0" applyNumberFormat="1" applyFont="1" applyFill="1" applyBorder="1"/>
    <xf numFmtId="2" fontId="11" fillId="3" borderId="2" xfId="0" applyNumberFormat="1" applyFont="1" applyFill="1" applyBorder="1"/>
    <xf numFmtId="2" fontId="9" fillId="2" borderId="2" xfId="0" applyNumberFormat="1" applyFont="1" applyFill="1" applyBorder="1" applyAlignment="1">
      <alignment vertical="center"/>
    </xf>
    <xf numFmtId="2" fontId="6" fillId="3" borderId="34" xfId="0" applyNumberFormat="1" applyFont="1" applyFill="1" applyBorder="1"/>
    <xf numFmtId="2" fontId="6" fillId="3" borderId="6" xfId="0" applyNumberFormat="1" applyFont="1" applyFill="1" applyBorder="1"/>
    <xf numFmtId="0" fontId="6" fillId="3" borderId="14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10" fillId="0" borderId="13" xfId="0" applyFont="1" applyBorder="1"/>
    <xf numFmtId="2" fontId="10" fillId="0" borderId="6" xfId="0" applyNumberFormat="1" applyFont="1" applyBorder="1"/>
    <xf numFmtId="2" fontId="9" fillId="0" borderId="2" xfId="0" applyNumberFormat="1" applyFont="1" applyBorder="1"/>
    <xf numFmtId="2" fontId="8" fillId="3" borderId="11" xfId="0" applyNumberFormat="1" applyFont="1" applyFill="1" applyBorder="1"/>
    <xf numFmtId="10" fontId="14" fillId="3" borderId="11" xfId="1" applyNumberFormat="1" applyFont="1" applyFill="1" applyBorder="1"/>
    <xf numFmtId="10" fontId="14" fillId="3" borderId="32" xfId="1" applyNumberFormat="1" applyFont="1" applyFill="1" applyBorder="1"/>
    <xf numFmtId="2" fontId="14" fillId="3" borderId="2" xfId="0" applyNumberFormat="1" applyFont="1" applyFill="1" applyBorder="1"/>
    <xf numFmtId="10" fontId="10" fillId="0" borderId="6" xfId="1" applyNumberFormat="1" applyFont="1" applyBorder="1"/>
    <xf numFmtId="2" fontId="6" fillId="3" borderId="11" xfId="0" applyNumberFormat="1" applyFont="1" applyFill="1" applyBorder="1"/>
    <xf numFmtId="10" fontId="11" fillId="3" borderId="11" xfId="1" applyNumberFormat="1" applyFont="1" applyFill="1" applyBorder="1"/>
    <xf numFmtId="10" fontId="11" fillId="3" borderId="32" xfId="1" applyNumberFormat="1" applyFont="1" applyFill="1" applyBorder="1"/>
    <xf numFmtId="0" fontId="3" fillId="0" borderId="13" xfId="0" applyFont="1" applyBorder="1"/>
    <xf numFmtId="2" fontId="3" fillId="0" borderId="6" xfId="0" applyNumberFormat="1" applyFont="1" applyBorder="1"/>
    <xf numFmtId="0" fontId="6" fillId="3" borderId="37" xfId="0" applyFont="1" applyFill="1" applyBorder="1" applyAlignment="1">
      <alignment horizontal="left" vertical="center"/>
    </xf>
    <xf numFmtId="2" fontId="6" fillId="3" borderId="28" xfId="0" applyNumberFormat="1" applyFont="1" applyFill="1" applyBorder="1"/>
    <xf numFmtId="10" fontId="14" fillId="3" borderId="28" xfId="1" applyNumberFormat="1" applyFont="1" applyFill="1" applyBorder="1"/>
    <xf numFmtId="10" fontId="14" fillId="3" borderId="38" xfId="1" applyNumberFormat="1" applyFont="1" applyFill="1" applyBorder="1"/>
    <xf numFmtId="0" fontId="11" fillId="3" borderId="2" xfId="0" applyFont="1" applyFill="1" applyBorder="1"/>
    <xf numFmtId="0" fontId="3" fillId="0" borderId="19" xfId="0" applyFont="1" applyBorder="1" applyAlignment="1">
      <alignment horizontal="left" vertical="center"/>
    </xf>
    <xf numFmtId="164" fontId="3" fillId="0" borderId="2" xfId="1" applyNumberFormat="1" applyFont="1" applyBorder="1"/>
    <xf numFmtId="10" fontId="3" fillId="0" borderId="2" xfId="1" applyNumberFormat="1" applyFont="1" applyBorder="1"/>
    <xf numFmtId="0" fontId="3" fillId="0" borderId="2" xfId="0" applyFont="1" applyBorder="1"/>
    <xf numFmtId="10" fontId="3" fillId="0" borderId="3" xfId="1" applyNumberFormat="1" applyFont="1" applyBorder="1"/>
    <xf numFmtId="0" fontId="3" fillId="0" borderId="19" xfId="0" applyFont="1" applyBorder="1"/>
    <xf numFmtId="0" fontId="6" fillId="3" borderId="19" xfId="0" applyFont="1" applyFill="1" applyBorder="1" applyAlignment="1">
      <alignment horizontal="left" vertical="center"/>
    </xf>
    <xf numFmtId="164" fontId="6" fillId="3" borderId="2" xfId="1" applyNumberFormat="1" applyFont="1" applyFill="1" applyBorder="1"/>
    <xf numFmtId="164" fontId="6" fillId="3" borderId="19" xfId="1" applyNumberFormat="1" applyFont="1" applyFill="1" applyBorder="1"/>
    <xf numFmtId="10" fontId="14" fillId="3" borderId="3" xfId="1" applyNumberFormat="1" applyFont="1" applyFill="1" applyBorder="1"/>
    <xf numFmtId="0" fontId="7" fillId="0" borderId="0" xfId="0" applyFont="1"/>
    <xf numFmtId="0" fontId="15" fillId="0" borderId="0" xfId="0" applyFont="1"/>
    <xf numFmtId="0" fontId="0" fillId="0" borderId="2" xfId="0" applyBorder="1"/>
    <xf numFmtId="0" fontId="2" fillId="2" borderId="2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/>
    <xf numFmtId="2" fontId="5" fillId="2" borderId="2" xfId="2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0" fontId="0" fillId="0" borderId="2" xfId="0" applyNumberFormat="1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2" fontId="3" fillId="0" borderId="2" xfId="0" applyNumberFormat="1" applyFont="1" applyBorder="1" applyAlignment="1">
      <alignment vertical="center" wrapText="1"/>
    </xf>
    <xf numFmtId="2" fontId="0" fillId="0" borderId="2" xfId="0" applyNumberFormat="1" applyBorder="1"/>
    <xf numFmtId="2" fontId="4" fillId="2" borderId="21" xfId="0" applyNumberFormat="1" applyFont="1" applyFill="1" applyBorder="1" applyAlignment="1">
      <alignment wrapText="1"/>
    </xf>
    <xf numFmtId="2" fontId="4" fillId="2" borderId="24" xfId="0" applyNumberFormat="1" applyFont="1" applyFill="1" applyBorder="1" applyAlignment="1">
      <alignment wrapText="1"/>
    </xf>
    <xf numFmtId="10" fontId="18" fillId="0" borderId="2" xfId="0" applyNumberFormat="1" applyFont="1" applyBorder="1"/>
    <xf numFmtId="10" fontId="17" fillId="0" borderId="2" xfId="0" applyNumberFormat="1" applyFont="1" applyBorder="1"/>
    <xf numFmtId="0" fontId="9" fillId="0" borderId="2" xfId="0" applyFont="1" applyBorder="1"/>
    <xf numFmtId="2" fontId="18" fillId="0" borderId="2" xfId="0" applyNumberFormat="1" applyFont="1" applyBorder="1"/>
    <xf numFmtId="0" fontId="6" fillId="2" borderId="1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 wrapText="1"/>
    </xf>
    <xf numFmtId="2" fontId="17" fillId="0" borderId="28" xfId="0" applyNumberFormat="1" applyFont="1" applyBorder="1"/>
    <xf numFmtId="2" fontId="4" fillId="2" borderId="39" xfId="0" applyNumberFormat="1" applyFont="1" applyFill="1" applyBorder="1"/>
    <xf numFmtId="2" fontId="6" fillId="3" borderId="25" xfId="0" applyNumberFormat="1" applyFont="1" applyFill="1" applyBorder="1"/>
    <xf numFmtId="2" fontId="0" fillId="3" borderId="15" xfId="0" applyNumberFormat="1" applyFill="1" applyBorder="1" applyAlignment="1">
      <alignment wrapText="1"/>
    </xf>
    <xf numFmtId="2" fontId="7" fillId="3" borderId="15" xfId="0" applyNumberFormat="1" applyFont="1" applyFill="1" applyBorder="1" applyAlignment="1">
      <alignment wrapText="1"/>
    </xf>
    <xf numFmtId="2" fontId="7" fillId="3" borderId="26" xfId="0" applyNumberFormat="1" applyFont="1" applyFill="1" applyBorder="1" applyAlignment="1">
      <alignment wrapText="1"/>
    </xf>
    <xf numFmtId="2" fontId="4" fillId="2" borderId="11" xfId="0" applyNumberFormat="1" applyFont="1" applyFill="1" applyBorder="1"/>
    <xf numFmtId="2" fontId="4" fillId="2" borderId="18" xfId="0" applyNumberFormat="1" applyFont="1" applyFill="1" applyBorder="1"/>
    <xf numFmtId="10" fontId="13" fillId="2" borderId="34" xfId="0" applyNumberFormat="1" applyFont="1" applyFill="1" applyBorder="1" applyAlignment="1">
      <alignment vertical="center"/>
    </xf>
    <xf numFmtId="10" fontId="10" fillId="0" borderId="6" xfId="0" applyNumberFormat="1" applyFont="1" applyBorder="1"/>
    <xf numFmtId="2" fontId="6" fillId="3" borderId="12" xfId="0" applyNumberFormat="1" applyFont="1" applyFill="1" applyBorder="1"/>
    <xf numFmtId="2" fontId="4" fillId="2" borderId="3" xfId="0" applyNumberFormat="1" applyFont="1" applyFill="1" applyBorder="1"/>
    <xf numFmtId="2" fontId="4" fillId="2" borderId="38" xfId="0" applyNumberFormat="1" applyFont="1" applyFill="1" applyBorder="1"/>
    <xf numFmtId="2" fontId="6" fillId="3" borderId="18" xfId="0" applyNumberFormat="1" applyFont="1" applyFill="1" applyBorder="1"/>
    <xf numFmtId="2" fontId="4" fillId="3" borderId="6" xfId="0" applyNumberFormat="1" applyFont="1" applyFill="1" applyBorder="1"/>
    <xf numFmtId="2" fontId="6" fillId="3" borderId="40" xfId="0" applyNumberFormat="1" applyFont="1" applyFill="1" applyBorder="1"/>
    <xf numFmtId="2" fontId="7" fillId="3" borderId="6" xfId="0" applyNumberFormat="1" applyFont="1" applyFill="1" applyBorder="1"/>
    <xf numFmtId="2" fontId="7" fillId="3" borderId="27" xfId="0" applyNumberFormat="1" applyFont="1" applyFill="1" applyBorder="1" applyAlignment="1">
      <alignment wrapText="1"/>
    </xf>
    <xf numFmtId="2" fontId="7" fillId="3" borderId="13" xfId="0" applyNumberFormat="1" applyFont="1" applyFill="1" applyBorder="1" applyAlignment="1">
      <alignment wrapText="1"/>
    </xf>
    <xf numFmtId="2" fontId="0" fillId="3" borderId="2" xfId="0" applyNumberFormat="1" applyFill="1" applyBorder="1"/>
    <xf numFmtId="2" fontId="17" fillId="3" borderId="2" xfId="0" applyNumberFormat="1" applyFont="1" applyFill="1" applyBorder="1"/>
    <xf numFmtId="10" fontId="0" fillId="3" borderId="2" xfId="0" applyNumberFormat="1" applyFill="1" applyBorder="1"/>
    <xf numFmtId="2" fontId="18" fillId="3" borderId="2" xfId="0" applyNumberFormat="1" applyFont="1" applyFill="1" applyBorder="1"/>
    <xf numFmtId="0" fontId="6" fillId="3" borderId="3" xfId="0" applyFont="1" applyFill="1" applyBorder="1" applyAlignment="1">
      <alignment horizontal="left" vertical="center"/>
    </xf>
    <xf numFmtId="2" fontId="2" fillId="0" borderId="39" xfId="0" applyNumberFormat="1" applyFont="1" applyBorder="1"/>
    <xf numFmtId="2" fontId="0" fillId="3" borderId="26" xfId="0" applyNumberFormat="1" applyFill="1" applyBorder="1"/>
    <xf numFmtId="2" fontId="2" fillId="0" borderId="11" xfId="0" applyNumberFormat="1" applyFont="1" applyBorder="1"/>
    <xf numFmtId="0" fontId="0" fillId="0" borderId="39" xfId="0" applyBorder="1"/>
    <xf numFmtId="2" fontId="2" fillId="0" borderId="6" xfId="0" applyNumberFormat="1" applyFont="1" applyBorder="1"/>
    <xf numFmtId="10" fontId="18" fillId="0" borderId="6" xfId="0" applyNumberFormat="1" applyFont="1" applyBorder="1"/>
    <xf numFmtId="10" fontId="18" fillId="0" borderId="18" xfId="0" applyNumberFormat="1" applyFont="1" applyBorder="1"/>
    <xf numFmtId="2" fontId="0" fillId="3" borderId="13" xfId="0" applyNumberFormat="1" applyFill="1" applyBorder="1"/>
    <xf numFmtId="10" fontId="18" fillId="3" borderId="11" xfId="0" applyNumberFormat="1" applyFont="1" applyFill="1" applyBorder="1"/>
    <xf numFmtId="10" fontId="18" fillId="3" borderId="18" xfId="0" applyNumberFormat="1" applyFont="1" applyFill="1" applyBorder="1"/>
    <xf numFmtId="10" fontId="18" fillId="3" borderId="6" xfId="0" applyNumberFormat="1" applyFont="1" applyFill="1" applyBorder="1"/>
    <xf numFmtId="10" fontId="18" fillId="0" borderId="28" xfId="0" applyNumberFormat="1" applyFont="1" applyBorder="1"/>
    <xf numFmtId="2" fontId="2" fillId="0" borderId="41" xfId="0" applyNumberFormat="1" applyFont="1" applyBorder="1"/>
    <xf numFmtId="10" fontId="18" fillId="0" borderId="41" xfId="0" applyNumberFormat="1" applyFont="1" applyBorder="1"/>
    <xf numFmtId="0" fontId="4" fillId="0" borderId="42" xfId="0" applyFont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wrapText="1"/>
    </xf>
    <xf numFmtId="2" fontId="19" fillId="2" borderId="14" xfId="0" applyNumberFormat="1" applyFont="1" applyFill="1" applyBorder="1"/>
    <xf numFmtId="2" fontId="4" fillId="2" borderId="36" xfId="0" applyNumberFormat="1" applyFont="1" applyFill="1" applyBorder="1"/>
    <xf numFmtId="10" fontId="18" fillId="2" borderId="6" xfId="0" applyNumberFormat="1" applyFont="1" applyFill="1" applyBorder="1"/>
    <xf numFmtId="10" fontId="18" fillId="2" borderId="25" xfId="0" applyNumberFormat="1" applyFont="1" applyFill="1" applyBorder="1"/>
    <xf numFmtId="2" fontId="18" fillId="2" borderId="16" xfId="0" applyNumberFormat="1" applyFont="1" applyFill="1" applyBorder="1"/>
    <xf numFmtId="2" fontId="18" fillId="2" borderId="2" xfId="0" applyNumberFormat="1" applyFont="1" applyFill="1" applyBorder="1"/>
    <xf numFmtId="10" fontId="18" fillId="2" borderId="1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wrapText="1"/>
    </xf>
    <xf numFmtId="2" fontId="4" fillId="2" borderId="22" xfId="0" applyNumberFormat="1" applyFont="1" applyFill="1" applyBorder="1" applyAlignment="1">
      <alignment wrapText="1"/>
    </xf>
    <xf numFmtId="2" fontId="4" fillId="2" borderId="23" xfId="0" applyNumberFormat="1" applyFont="1" applyFill="1" applyBorder="1" applyAlignment="1">
      <alignment wrapText="1"/>
    </xf>
    <xf numFmtId="2" fontId="4" fillId="2" borderId="5" xfId="0" applyNumberFormat="1" applyFont="1" applyFill="1" applyBorder="1" applyAlignment="1">
      <alignment wrapText="1"/>
    </xf>
    <xf numFmtId="2" fontId="4" fillId="2" borderId="33" xfId="0" applyNumberFormat="1" applyFont="1" applyFill="1" applyBorder="1" applyAlignment="1">
      <alignment wrapText="1"/>
    </xf>
    <xf numFmtId="2" fontId="7" fillId="3" borderId="25" xfId="0" applyNumberFormat="1" applyFont="1" applyFill="1" applyBorder="1" applyAlignment="1">
      <alignment wrapText="1"/>
    </xf>
    <xf numFmtId="0" fontId="35" fillId="0" borderId="0" xfId="0" applyFont="1"/>
    <xf numFmtId="0" fontId="36" fillId="0" borderId="2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center" wrapText="1"/>
    </xf>
    <xf numFmtId="10" fontId="36" fillId="0" borderId="26" xfId="0" applyNumberFormat="1" applyFont="1" applyBorder="1" applyAlignment="1">
      <alignment horizontal="center" vertical="top" wrapText="1"/>
    </xf>
    <xf numFmtId="10" fontId="36" fillId="0" borderId="26" xfId="1" applyNumberFormat="1" applyFont="1" applyBorder="1" applyAlignment="1">
      <alignment horizontal="center" vertical="top" wrapText="1"/>
    </xf>
    <xf numFmtId="2" fontId="36" fillId="0" borderId="26" xfId="0" applyNumberFormat="1" applyFont="1" applyBorder="1" applyAlignment="1">
      <alignment horizontal="center" vertical="top" wrapText="1"/>
    </xf>
    <xf numFmtId="0" fontId="34" fillId="0" borderId="2" xfId="0" applyFont="1" applyBorder="1"/>
    <xf numFmtId="0" fontId="35" fillId="0" borderId="2" xfId="0" applyFont="1" applyBorder="1"/>
    <xf numFmtId="0" fontId="37" fillId="2" borderId="2" xfId="0" applyFont="1" applyFill="1" applyBorder="1" applyAlignment="1">
      <alignment horizontal="left" vertical="center"/>
    </xf>
    <xf numFmtId="2" fontId="38" fillId="0" borderId="39" xfId="0" applyNumberFormat="1" applyFont="1" applyBorder="1"/>
    <xf numFmtId="10" fontId="39" fillId="0" borderId="2" xfId="0" applyNumberFormat="1" applyFont="1" applyBorder="1"/>
    <xf numFmtId="2" fontId="39" fillId="0" borderId="2" xfId="0" applyNumberFormat="1" applyFont="1" applyBorder="1"/>
    <xf numFmtId="2" fontId="38" fillId="0" borderId="11" xfId="0" applyNumberFormat="1" applyFont="1" applyBorder="1"/>
    <xf numFmtId="0" fontId="40" fillId="3" borderId="3" xfId="0" applyFont="1" applyFill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2" fontId="42" fillId="0" borderId="28" xfId="0" applyNumberFormat="1" applyFont="1" applyBorder="1"/>
    <xf numFmtId="0" fontId="40" fillId="3" borderId="2" xfId="0" applyFont="1" applyFill="1" applyBorder="1" applyAlignment="1">
      <alignment horizontal="left" vertical="center"/>
    </xf>
    <xf numFmtId="10" fontId="35" fillId="0" borderId="2" xfId="0" applyNumberFormat="1" applyFont="1" applyBorder="1"/>
    <xf numFmtId="2" fontId="35" fillId="0" borderId="2" xfId="0" applyNumberFormat="1" applyFont="1" applyBorder="1"/>
    <xf numFmtId="10" fontId="42" fillId="0" borderId="2" xfId="0" applyNumberFormat="1" applyFont="1" applyBorder="1"/>
    <xf numFmtId="0" fontId="41" fillId="0" borderId="2" xfId="0" applyFont="1" applyBorder="1"/>
    <xf numFmtId="0" fontId="42" fillId="0" borderId="28" xfId="0" applyFont="1" applyBorder="1"/>
    <xf numFmtId="0" fontId="45" fillId="0" borderId="2" xfId="0" applyFont="1" applyBorder="1"/>
    <xf numFmtId="0" fontId="34" fillId="0" borderId="2" xfId="0" applyFont="1" applyBorder="1" applyAlignment="1">
      <alignment horizontal="left" vertical="center"/>
    </xf>
    <xf numFmtId="0" fontId="46" fillId="0" borderId="0" xfId="0" applyFont="1"/>
    <xf numFmtId="39" fontId="7" fillId="3" borderId="26" xfId="0" applyNumberFormat="1" applyFont="1" applyFill="1" applyBorder="1" applyAlignment="1">
      <alignment wrapText="1"/>
    </xf>
    <xf numFmtId="0" fontId="19" fillId="2" borderId="2" xfId="0" applyFont="1" applyFill="1" applyBorder="1" applyAlignment="1">
      <alignment horizontal="left" vertical="center"/>
    </xf>
    <xf numFmtId="2" fontId="6" fillId="3" borderId="30" xfId="0" applyNumberFormat="1" applyFont="1" applyFill="1" applyBorder="1"/>
    <xf numFmtId="2" fontId="6" fillId="3" borderId="27" xfId="0" applyNumberFormat="1" applyFont="1" applyFill="1" applyBorder="1"/>
    <xf numFmtId="0" fontId="6" fillId="3" borderId="52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18" fillId="3" borderId="27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52" xfId="0" applyFont="1" applyFill="1" applyBorder="1" applyAlignment="1">
      <alignment vertical="center"/>
    </xf>
    <xf numFmtId="10" fontId="13" fillId="2" borderId="2" xfId="1" applyNumberFormat="1" applyFont="1" applyFill="1" applyBorder="1"/>
    <xf numFmtId="0" fontId="2" fillId="0" borderId="0" xfId="0" applyFont="1"/>
    <xf numFmtId="2" fontId="0" fillId="3" borderId="6" xfId="0" applyNumberFormat="1" applyFill="1" applyBorder="1"/>
    <xf numFmtId="2" fontId="2" fillId="0" borderId="0" xfId="0" applyNumberFormat="1" applyFont="1"/>
    <xf numFmtId="2" fontId="35" fillId="3" borderId="26" xfId="0" applyNumberFormat="1" applyFont="1" applyFill="1" applyBorder="1"/>
    <xf numFmtId="2" fontId="39" fillId="3" borderId="2" xfId="0" applyNumberFormat="1" applyFont="1" applyFill="1" applyBorder="1"/>
    <xf numFmtId="2" fontId="2" fillId="3" borderId="26" xfId="0" applyNumberFormat="1" applyFont="1" applyFill="1" applyBorder="1"/>
    <xf numFmtId="2" fontId="39" fillId="2" borderId="2" xfId="0" applyNumberFormat="1" applyFont="1" applyFill="1" applyBorder="1"/>
    <xf numFmtId="39" fontId="35" fillId="3" borderId="26" xfId="0" applyNumberFormat="1" applyFont="1" applyFill="1" applyBorder="1"/>
    <xf numFmtId="0" fontId="35" fillId="2" borderId="0" xfId="0" applyFont="1" applyFill="1"/>
    <xf numFmtId="2" fontId="18" fillId="3" borderId="28" xfId="0" applyNumberFormat="1" applyFont="1" applyFill="1" applyBorder="1"/>
    <xf numFmtId="10" fontId="18" fillId="3" borderId="41" xfId="0" applyNumberFormat="1" applyFont="1" applyFill="1" applyBorder="1"/>
    <xf numFmtId="0" fontId="19" fillId="2" borderId="3" xfId="0" applyFont="1" applyFill="1" applyBorder="1" applyAlignment="1">
      <alignment horizontal="left" vertical="center"/>
    </xf>
    <xf numFmtId="2" fontId="19" fillId="2" borderId="13" xfId="0" applyNumberFormat="1" applyFont="1" applyFill="1" applyBorder="1"/>
    <xf numFmtId="2" fontId="19" fillId="2" borderId="6" xfId="0" applyNumberFormat="1" applyFont="1" applyFill="1" applyBorder="1"/>
    <xf numFmtId="2" fontId="18" fillId="3" borderId="25" xfId="0" applyNumberFormat="1" applyFont="1" applyFill="1" applyBorder="1"/>
    <xf numFmtId="2" fontId="18" fillId="3" borderId="39" xfId="0" applyNumberFormat="1" applyFont="1" applyFill="1" applyBorder="1"/>
    <xf numFmtId="0" fontId="19" fillId="2" borderId="0" xfId="0" applyFont="1" applyFill="1" applyAlignment="1">
      <alignment horizontal="left" vertical="center"/>
    </xf>
    <xf numFmtId="0" fontId="2" fillId="2" borderId="14" xfId="0" applyFont="1" applyFill="1" applyBorder="1"/>
    <xf numFmtId="2" fontId="19" fillId="2" borderId="11" xfId="0" applyNumberFormat="1" applyFont="1" applyFill="1" applyBorder="1"/>
    <xf numFmtId="2" fontId="19" fillId="2" borderId="34" xfId="0" applyNumberFormat="1" applyFont="1" applyFill="1" applyBorder="1"/>
    <xf numFmtId="10" fontId="18" fillId="3" borderId="27" xfId="1" applyNumberFormat="1" applyFont="1" applyFill="1" applyBorder="1" applyAlignment="1">
      <alignment vertical="center"/>
    </xf>
    <xf numFmtId="10" fontId="18" fillId="3" borderId="52" xfId="1" applyNumberFormat="1" applyFont="1" applyFill="1" applyBorder="1" applyAlignment="1">
      <alignment vertical="center"/>
    </xf>
    <xf numFmtId="10" fontId="9" fillId="2" borderId="14" xfId="1" applyNumberFormat="1" applyFont="1" applyFill="1" applyBorder="1" applyAlignment="1">
      <alignment horizontal="right" vertical="center"/>
    </xf>
    <xf numFmtId="2" fontId="19" fillId="2" borderId="18" xfId="0" applyNumberFormat="1" applyFont="1" applyFill="1" applyBorder="1"/>
    <xf numFmtId="2" fontId="17" fillId="0" borderId="7" xfId="0" applyNumberFormat="1" applyFont="1" applyBorder="1"/>
    <xf numFmtId="10" fontId="18" fillId="3" borderId="7" xfId="0" applyNumberFormat="1" applyFont="1" applyFill="1" applyBorder="1"/>
    <xf numFmtId="10" fontId="18" fillId="0" borderId="7" xfId="0" applyNumberFormat="1" applyFont="1" applyBorder="1"/>
    <xf numFmtId="2" fontId="0" fillId="3" borderId="18" xfId="0" applyNumberFormat="1" applyFill="1" applyBorder="1"/>
    <xf numFmtId="2" fontId="2" fillId="0" borderId="18" xfId="0" applyNumberFormat="1" applyFont="1" applyBorder="1"/>
    <xf numFmtId="10" fontId="18" fillId="2" borderId="28" xfId="0" applyNumberFormat="1" applyFont="1" applyFill="1" applyBorder="1"/>
    <xf numFmtId="10" fontId="18" fillId="2" borderId="41" xfId="0" applyNumberFormat="1" applyFont="1" applyFill="1" applyBorder="1"/>
    <xf numFmtId="2" fontId="38" fillId="0" borderId="41" xfId="0" applyNumberFormat="1" applyFont="1" applyBorder="1"/>
    <xf numFmtId="10" fontId="39" fillId="0" borderId="41" xfId="0" applyNumberFormat="1" applyFont="1" applyBorder="1"/>
    <xf numFmtId="10" fontId="39" fillId="0" borderId="39" xfId="0" applyNumberFormat="1" applyFont="1" applyBorder="1"/>
    <xf numFmtId="2" fontId="35" fillId="3" borderId="13" xfId="0" applyNumberFormat="1" applyFont="1" applyFill="1" applyBorder="1"/>
    <xf numFmtId="10" fontId="39" fillId="3" borderId="11" xfId="0" applyNumberFormat="1" applyFont="1" applyFill="1" applyBorder="1"/>
    <xf numFmtId="10" fontId="39" fillId="0" borderId="7" xfId="0" applyNumberFormat="1" applyFont="1" applyBorder="1"/>
    <xf numFmtId="10" fontId="39" fillId="3" borderId="18" xfId="0" applyNumberFormat="1" applyFont="1" applyFill="1" applyBorder="1"/>
    <xf numFmtId="10" fontId="39" fillId="0" borderId="6" xfId="0" applyNumberFormat="1" applyFont="1" applyBorder="1"/>
    <xf numFmtId="2" fontId="38" fillId="0" borderId="6" xfId="0" applyNumberFormat="1" applyFont="1" applyBorder="1"/>
    <xf numFmtId="2" fontId="35" fillId="3" borderId="42" xfId="0" applyNumberFormat="1" applyFont="1" applyFill="1" applyBorder="1"/>
    <xf numFmtId="2" fontId="38" fillId="0" borderId="18" xfId="0" applyNumberFormat="1" applyFont="1" applyBorder="1"/>
    <xf numFmtId="10" fontId="39" fillId="0" borderId="18" xfId="0" applyNumberFormat="1" applyFont="1" applyBorder="1"/>
    <xf numFmtId="10" fontId="39" fillId="3" borderId="6" xfId="0" applyNumberFormat="1" applyFont="1" applyFill="1" applyBorder="1"/>
    <xf numFmtId="2" fontId="39" fillId="0" borderId="41" xfId="0" applyNumberFormat="1" applyFont="1" applyBorder="1"/>
    <xf numFmtId="2" fontId="39" fillId="0" borderId="28" xfId="0" applyNumberFormat="1" applyFont="1" applyBorder="1"/>
    <xf numFmtId="2" fontId="39" fillId="3" borderId="6" xfId="0" applyNumberFormat="1" applyFont="1" applyFill="1" applyBorder="1"/>
    <xf numFmtId="10" fontId="39" fillId="0" borderId="28" xfId="0" applyNumberFormat="1" applyFont="1" applyBorder="1"/>
    <xf numFmtId="2" fontId="35" fillId="3" borderId="53" xfId="0" applyNumberFormat="1" applyFont="1" applyFill="1" applyBorder="1"/>
    <xf numFmtId="10" fontId="39" fillId="3" borderId="41" xfId="0" applyNumberFormat="1" applyFont="1" applyFill="1" applyBorder="1"/>
    <xf numFmtId="2" fontId="39" fillId="3" borderId="41" xfId="0" applyNumberFormat="1" applyFont="1" applyFill="1" applyBorder="1"/>
    <xf numFmtId="2" fontId="39" fillId="0" borderId="6" xfId="0" applyNumberFormat="1" applyFont="1" applyBorder="1"/>
    <xf numFmtId="2" fontId="38" fillId="0" borderId="32" xfId="0" applyNumberFormat="1" applyFont="1" applyBorder="1"/>
    <xf numFmtId="2" fontId="38" fillId="0" borderId="13" xfId="0" applyNumberFormat="1" applyFont="1" applyBorder="1"/>
    <xf numFmtId="2" fontId="39" fillId="0" borderId="25" xfId="0" applyNumberFormat="1" applyFont="1" applyBorder="1"/>
    <xf numFmtId="2" fontId="39" fillId="3" borderId="11" xfId="0" applyNumberFormat="1" applyFont="1" applyFill="1" applyBorder="1"/>
    <xf numFmtId="10" fontId="39" fillId="0" borderId="11" xfId="0" applyNumberFormat="1" applyFont="1" applyBorder="1"/>
    <xf numFmtId="2" fontId="39" fillId="0" borderId="11" xfId="0" applyNumberFormat="1" applyFont="1" applyBorder="1"/>
    <xf numFmtId="2" fontId="35" fillId="3" borderId="35" xfId="0" applyNumberFormat="1" applyFont="1" applyFill="1" applyBorder="1"/>
    <xf numFmtId="10" fontId="39" fillId="3" borderId="8" xfId="0" applyNumberFormat="1" applyFont="1" applyFill="1" applyBorder="1"/>
    <xf numFmtId="2" fontId="39" fillId="3" borderId="18" xfId="0" applyNumberFormat="1" applyFont="1" applyFill="1" applyBorder="1"/>
    <xf numFmtId="10" fontId="43" fillId="3" borderId="6" xfId="0" applyNumberFormat="1" applyFont="1" applyFill="1" applyBorder="1"/>
    <xf numFmtId="2" fontId="43" fillId="3" borderId="6" xfId="0" applyNumberFormat="1" applyFont="1" applyFill="1" applyBorder="1"/>
    <xf numFmtId="2" fontId="2" fillId="0" borderId="8" xfId="0" applyNumberFormat="1" applyFont="1" applyBorder="1"/>
    <xf numFmtId="10" fontId="18" fillId="0" borderId="8" xfId="0" applyNumberFormat="1" applyFont="1" applyBorder="1"/>
    <xf numFmtId="2" fontId="18" fillId="0" borderId="8" xfId="0" applyNumberFormat="1" applyFont="1" applyBorder="1"/>
    <xf numFmtId="2" fontId="39" fillId="3" borderId="25" xfId="0" applyNumberFormat="1" applyFont="1" applyFill="1" applyBorder="1"/>
    <xf numFmtId="10" fontId="18" fillId="0" borderId="11" xfId="0" applyNumberFormat="1" applyFont="1" applyBorder="1"/>
    <xf numFmtId="2" fontId="18" fillId="0" borderId="11" xfId="0" applyNumberFormat="1" applyFont="1" applyBorder="1"/>
    <xf numFmtId="2" fontId="43" fillId="3" borderId="25" xfId="0" applyNumberFormat="1" applyFont="1" applyFill="1" applyBorder="1"/>
    <xf numFmtId="2" fontId="2" fillId="3" borderId="13" xfId="0" applyNumberFormat="1" applyFont="1" applyFill="1" applyBorder="1"/>
    <xf numFmtId="2" fontId="39" fillId="0" borderId="18" xfId="0" applyNumberFormat="1" applyFont="1" applyBorder="1"/>
    <xf numFmtId="0" fontId="42" fillId="0" borderId="7" xfId="0" applyFont="1" applyBorder="1"/>
    <xf numFmtId="10" fontId="35" fillId="3" borderId="8" xfId="0" applyNumberFormat="1" applyFont="1" applyFill="1" applyBorder="1"/>
    <xf numFmtId="10" fontId="35" fillId="3" borderId="18" xfId="0" applyNumberFormat="1" applyFont="1" applyFill="1" applyBorder="1"/>
    <xf numFmtId="2" fontId="35" fillId="3" borderId="8" xfId="0" applyNumberFormat="1" applyFont="1" applyFill="1" applyBorder="1"/>
    <xf numFmtId="2" fontId="19" fillId="2" borderId="30" xfId="0" applyNumberFormat="1" applyFont="1" applyFill="1" applyBorder="1"/>
    <xf numFmtId="2" fontId="19" fillId="2" borderId="52" xfId="0" applyNumberFormat="1" applyFont="1" applyFill="1" applyBorder="1"/>
    <xf numFmtId="2" fontId="19" fillId="2" borderId="27" xfId="0" applyNumberFormat="1" applyFont="1" applyFill="1" applyBorder="1"/>
    <xf numFmtId="10" fontId="9" fillId="2" borderId="52" xfId="1" applyNumberFormat="1" applyFont="1" applyFill="1" applyBorder="1" applyAlignment="1">
      <alignment vertical="center"/>
    </xf>
    <xf numFmtId="10" fontId="18" fillId="2" borderId="27" xfId="1" applyNumberFormat="1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10" fontId="18" fillId="2" borderId="52" xfId="1" applyNumberFormat="1" applyFont="1" applyFill="1" applyBorder="1" applyAlignment="1">
      <alignment vertical="center"/>
    </xf>
    <xf numFmtId="10" fontId="47" fillId="2" borderId="52" xfId="1" applyNumberFormat="1" applyFont="1" applyFill="1" applyBorder="1" applyAlignment="1">
      <alignment vertical="center"/>
    </xf>
    <xf numFmtId="2" fontId="5" fillId="2" borderId="6" xfId="0" applyNumberFormat="1" applyFont="1" applyFill="1" applyBorder="1"/>
    <xf numFmtId="2" fontId="5" fillId="2" borderId="18" xfId="0" applyNumberFormat="1" applyFont="1" applyFill="1" applyBorder="1"/>
    <xf numFmtId="2" fontId="5" fillId="2" borderId="54" xfId="0" applyNumberFormat="1" applyFont="1" applyFill="1" applyBorder="1"/>
    <xf numFmtId="2" fontId="5" fillId="2" borderId="42" xfId="0" applyNumberFormat="1" applyFont="1" applyFill="1" applyBorder="1"/>
    <xf numFmtId="2" fontId="5" fillId="2" borderId="14" xfId="0" applyNumberFormat="1" applyFont="1" applyFill="1" applyBorder="1"/>
    <xf numFmtId="2" fontId="5" fillId="2" borderId="12" xfId="0" applyNumberFormat="1" applyFont="1" applyFill="1" applyBorder="1"/>
    <xf numFmtId="0" fontId="7" fillId="3" borderId="2" xfId="0" applyFont="1" applyFill="1" applyBorder="1"/>
    <xf numFmtId="0" fontId="3" fillId="0" borderId="5" xfId="0" applyFont="1" applyBorder="1"/>
    <xf numFmtId="10" fontId="3" fillId="3" borderId="26" xfId="0" applyNumberFormat="1" applyFont="1" applyFill="1" applyBorder="1" applyAlignment="1">
      <alignment vertical="center" wrapText="1"/>
    </xf>
    <xf numFmtId="2" fontId="3" fillId="3" borderId="16" xfId="0" applyNumberFormat="1" applyFont="1" applyFill="1" applyBorder="1" applyAlignment="1">
      <alignment vertical="center" wrapText="1"/>
    </xf>
    <xf numFmtId="10" fontId="3" fillId="3" borderId="56" xfId="1" applyNumberFormat="1" applyFont="1" applyFill="1" applyBorder="1" applyAlignment="1">
      <alignment vertical="center" wrapText="1"/>
    </xf>
    <xf numFmtId="0" fontId="3" fillId="0" borderId="41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57" xfId="0" applyFont="1" applyBorder="1"/>
    <xf numFmtId="0" fontId="3" fillId="0" borderId="41" xfId="0" applyFont="1" applyBorder="1"/>
    <xf numFmtId="10" fontId="3" fillId="0" borderId="57" xfId="0" applyNumberFormat="1" applyFont="1" applyBorder="1" applyAlignment="1">
      <alignment vertical="center" wrapText="1"/>
    </xf>
    <xf numFmtId="10" fontId="3" fillId="0" borderId="41" xfId="1" applyNumberFormat="1" applyFont="1" applyBorder="1" applyAlignment="1">
      <alignment vertical="center" wrapText="1"/>
    </xf>
    <xf numFmtId="2" fontId="7" fillId="3" borderId="10" xfId="0" applyNumberFormat="1" applyFont="1" applyFill="1" applyBorder="1" applyAlignment="1">
      <alignment wrapText="1"/>
    </xf>
    <xf numFmtId="2" fontId="7" fillId="3" borderId="33" xfId="0" applyNumberFormat="1" applyFont="1" applyFill="1" applyBorder="1" applyAlignment="1">
      <alignment wrapText="1"/>
    </xf>
    <xf numFmtId="2" fontId="7" fillId="3" borderId="7" xfId="0" applyNumberFormat="1" applyFont="1" applyFill="1" applyBorder="1"/>
    <xf numFmtId="2" fontId="8" fillId="3" borderId="55" xfId="0" applyNumberFormat="1" applyFont="1" applyFill="1" applyBorder="1"/>
    <xf numFmtId="2" fontId="7" fillId="3" borderId="8" xfId="0" applyNumberFormat="1" applyFont="1" applyFill="1" applyBorder="1"/>
    <xf numFmtId="10" fontId="35" fillId="3" borderId="2" xfId="1" applyNumberFormat="1" applyFont="1" applyFill="1" applyBorder="1"/>
    <xf numFmtId="10" fontId="35" fillId="3" borderId="2" xfId="0" applyNumberFormat="1" applyFont="1" applyFill="1" applyBorder="1"/>
    <xf numFmtId="2" fontId="35" fillId="3" borderId="2" xfId="0" applyNumberFormat="1" applyFont="1" applyFill="1" applyBorder="1"/>
    <xf numFmtId="0" fontId="42" fillId="3" borderId="2" xfId="0" applyFont="1" applyFill="1" applyBorder="1"/>
    <xf numFmtId="2" fontId="42" fillId="3" borderId="2" xfId="0" applyNumberFormat="1" applyFont="1" applyFill="1" applyBorder="1"/>
    <xf numFmtId="2" fontId="7" fillId="3" borderId="32" xfId="0" applyNumberFormat="1" applyFont="1" applyFill="1" applyBorder="1" applyAlignment="1">
      <alignment wrapText="1"/>
    </xf>
    <xf numFmtId="2" fontId="7" fillId="3" borderId="36" xfId="0" applyNumberFormat="1" applyFont="1" applyFill="1" applyBorder="1" applyAlignment="1">
      <alignment wrapText="1"/>
    </xf>
    <xf numFmtId="2" fontId="8" fillId="3" borderId="15" xfId="0" applyNumberFormat="1" applyFont="1" applyFill="1" applyBorder="1"/>
    <xf numFmtId="2" fontId="4" fillId="2" borderId="30" xfId="0" applyNumberFormat="1" applyFont="1" applyFill="1" applyBorder="1" applyAlignment="1">
      <alignment wrapText="1"/>
    </xf>
    <xf numFmtId="2" fontId="7" fillId="3" borderId="26" xfId="0" applyNumberFormat="1" applyFont="1" applyFill="1" applyBorder="1"/>
    <xf numFmtId="2" fontId="8" fillId="3" borderId="10" xfId="0" applyNumberFormat="1" applyFont="1" applyFill="1" applyBorder="1"/>
    <xf numFmtId="2" fontId="7" fillId="3" borderId="10" xfId="0" applyNumberFormat="1" applyFont="1" applyFill="1" applyBorder="1"/>
    <xf numFmtId="2" fontId="6" fillId="3" borderId="58" xfId="0" applyNumberFormat="1" applyFont="1" applyFill="1" applyBorder="1"/>
    <xf numFmtId="2" fontId="7" fillId="3" borderId="34" xfId="0" applyNumberFormat="1" applyFont="1" applyFill="1" applyBorder="1"/>
    <xf numFmtId="2" fontId="6" fillId="3" borderId="15" xfId="0" applyNumberFormat="1" applyFont="1" applyFill="1" applyBorder="1"/>
    <xf numFmtId="2" fontId="6" fillId="3" borderId="33" xfId="0" applyNumberFormat="1" applyFont="1" applyFill="1" applyBorder="1"/>
    <xf numFmtId="2" fontId="8" fillId="3" borderId="25" xfId="0" applyNumberFormat="1" applyFont="1" applyFill="1" applyBorder="1"/>
    <xf numFmtId="2" fontId="35" fillId="3" borderId="14" xfId="0" applyNumberFormat="1" applyFont="1" applyFill="1" applyBorder="1"/>
    <xf numFmtId="2" fontId="38" fillId="0" borderId="8" xfId="0" applyNumberFormat="1" applyFont="1" applyBorder="1"/>
    <xf numFmtId="10" fontId="3" fillId="2" borderId="2" xfId="1" applyNumberFormat="1" applyFont="1" applyFill="1" applyBorder="1" applyAlignment="1">
      <alignment horizontal="right"/>
    </xf>
    <xf numFmtId="2" fontId="19" fillId="0" borderId="0" xfId="0" applyNumberFormat="1" applyFont="1"/>
    <xf numFmtId="0" fontId="4" fillId="2" borderId="2" xfId="0" applyFont="1" applyFill="1" applyBorder="1"/>
    <xf numFmtId="10" fontId="3" fillId="2" borderId="6" xfId="0" applyNumberFormat="1" applyFont="1" applyFill="1" applyBorder="1" applyAlignment="1">
      <alignment horizontal="right" vertical="center" wrapText="1"/>
    </xf>
    <xf numFmtId="10" fontId="3" fillId="2" borderId="52" xfId="1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6" fillId="3" borderId="60" xfId="0" applyNumberFormat="1" applyFont="1" applyFill="1" applyBorder="1"/>
    <xf numFmtId="2" fontId="6" fillId="3" borderId="35" xfId="0" applyNumberFormat="1" applyFont="1" applyFill="1" applyBorder="1"/>
    <xf numFmtId="2" fontId="6" fillId="3" borderId="8" xfId="0" applyNumberFormat="1" applyFont="1" applyFill="1" applyBorder="1"/>
    <xf numFmtId="0" fontId="6" fillId="3" borderId="39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2" fontId="4" fillId="2" borderId="8" xfId="0" applyNumberFormat="1" applyFont="1" applyFill="1" applyBorder="1"/>
    <xf numFmtId="2" fontId="7" fillId="3" borderId="13" xfId="0" applyNumberFormat="1" applyFont="1" applyFill="1" applyBorder="1"/>
    <xf numFmtId="2" fontId="7" fillId="3" borderId="15" xfId="0" applyNumberFormat="1" applyFont="1" applyFill="1" applyBorder="1"/>
    <xf numFmtId="2" fontId="7" fillId="3" borderId="14" xfId="0" applyNumberFormat="1" applyFont="1" applyFill="1" applyBorder="1"/>
    <xf numFmtId="2" fontId="4" fillId="2" borderId="33" xfId="0" applyNumberFormat="1" applyFont="1" applyFill="1" applyBorder="1"/>
    <xf numFmtId="2" fontId="4" fillId="2" borderId="34" xfId="0" applyNumberFormat="1" applyFont="1" applyFill="1" applyBorder="1" applyAlignment="1">
      <alignment wrapText="1"/>
    </xf>
    <xf numFmtId="2" fontId="7" fillId="3" borderId="0" xfId="0" applyNumberFormat="1" applyFont="1" applyFill="1"/>
    <xf numFmtId="2" fontId="4" fillId="2" borderId="34" xfId="0" applyNumberFormat="1" applyFont="1" applyFill="1" applyBorder="1"/>
    <xf numFmtId="10" fontId="3" fillId="2" borderId="28" xfId="1" applyNumberFormat="1" applyFont="1" applyFill="1" applyBorder="1"/>
    <xf numFmtId="0" fontId="6" fillId="3" borderId="33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0" fillId="3" borderId="11" xfId="0" applyFill="1" applyBorder="1"/>
    <xf numFmtId="0" fontId="0" fillId="3" borderId="2" xfId="0" applyFill="1" applyBorder="1"/>
    <xf numFmtId="0" fontId="0" fillId="3" borderId="8" xfId="0" applyFill="1" applyBorder="1"/>
    <xf numFmtId="0" fontId="18" fillId="0" borderId="41" xfId="0" applyFont="1" applyBorder="1"/>
    <xf numFmtId="0" fontId="18" fillId="0" borderId="2" xfId="0" applyFont="1" applyBorder="1"/>
    <xf numFmtId="2" fontId="0" fillId="3" borderId="25" xfId="0" applyNumberFormat="1" applyFill="1" applyBorder="1"/>
    <xf numFmtId="2" fontId="0" fillId="3" borderId="10" xfId="0" applyNumberFormat="1" applyFill="1" applyBorder="1"/>
    <xf numFmtId="10" fontId="18" fillId="0" borderId="41" xfId="1" applyNumberFormat="1" applyFont="1" applyBorder="1"/>
    <xf numFmtId="0" fontId="4" fillId="35" borderId="59" xfId="0" applyFont="1" applyFill="1" applyBorder="1" applyAlignment="1">
      <alignment wrapText="1"/>
    </xf>
    <xf numFmtId="0" fontId="0" fillId="36" borderId="25" xfId="0" applyFill="1" applyBorder="1" applyAlignment="1">
      <alignment wrapText="1"/>
    </xf>
    <xf numFmtId="0" fontId="4" fillId="35" borderId="20" xfId="0" applyFont="1" applyFill="1" applyBorder="1" applyAlignment="1">
      <alignment wrapText="1"/>
    </xf>
    <xf numFmtId="2" fontId="0" fillId="36" borderId="15" xfId="0" applyNumberFormat="1" applyFill="1" applyBorder="1" applyAlignment="1">
      <alignment wrapText="1"/>
    </xf>
    <xf numFmtId="0" fontId="4" fillId="35" borderId="22" xfId="0" applyFont="1" applyFill="1" applyBorder="1" applyAlignment="1">
      <alignment wrapText="1"/>
    </xf>
    <xf numFmtId="0" fontId="4" fillId="35" borderId="21" xfId="0" applyFont="1" applyFill="1" applyBorder="1" applyAlignment="1">
      <alignment wrapText="1"/>
    </xf>
    <xf numFmtId="2" fontId="0" fillId="3" borderId="14" xfId="0" applyNumberFormat="1" applyFill="1" applyBorder="1"/>
    <xf numFmtId="0" fontId="0" fillId="36" borderId="26" xfId="0" applyFill="1" applyBorder="1" applyAlignment="1">
      <alignment wrapText="1"/>
    </xf>
    <xf numFmtId="0" fontId="0" fillId="36" borderId="34" xfId="0" applyFill="1" applyBorder="1" applyAlignment="1">
      <alignment wrapText="1"/>
    </xf>
    <xf numFmtId="0" fontId="4" fillId="35" borderId="61" xfId="0" applyFont="1" applyFill="1" applyBorder="1" applyAlignment="1">
      <alignment wrapText="1"/>
    </xf>
    <xf numFmtId="2" fontId="7" fillId="3" borderId="18" xfId="0" applyNumberFormat="1" applyFont="1" applyFill="1" applyBorder="1"/>
    <xf numFmtId="0" fontId="0" fillId="36" borderId="10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0" fontId="2" fillId="35" borderId="6" xfId="0" applyFont="1" applyFill="1" applyBorder="1" applyAlignment="1">
      <alignment wrapText="1"/>
    </xf>
    <xf numFmtId="0" fontId="4" fillId="35" borderId="66" xfId="0" applyFont="1" applyFill="1" applyBorder="1" applyAlignment="1">
      <alignment wrapText="1"/>
    </xf>
    <xf numFmtId="2" fontId="2" fillId="2" borderId="64" xfId="0" applyNumberFormat="1" applyFont="1" applyFill="1" applyBorder="1" applyAlignment="1">
      <alignment wrapText="1"/>
    </xf>
    <xf numFmtId="0" fontId="7" fillId="3" borderId="26" xfId="0" applyFont="1" applyFill="1" applyBorder="1" applyAlignment="1">
      <alignment wrapText="1"/>
    </xf>
    <xf numFmtId="0" fontId="7" fillId="3" borderId="34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2" fontId="2" fillId="35" borderId="59" xfId="0" applyNumberFormat="1" applyFont="1" applyFill="1" applyBorder="1" applyAlignment="1">
      <alignment wrapText="1"/>
    </xf>
    <xf numFmtId="0" fontId="2" fillId="35" borderId="63" xfId="0" applyFont="1" applyFill="1" applyBorder="1" applyAlignment="1">
      <alignment wrapText="1"/>
    </xf>
    <xf numFmtId="0" fontId="2" fillId="35" borderId="65" xfId="0" applyFont="1" applyFill="1" applyBorder="1" applyAlignment="1">
      <alignment wrapText="1"/>
    </xf>
    <xf numFmtId="2" fontId="5" fillId="2" borderId="8" xfId="0" applyNumberFormat="1" applyFont="1" applyFill="1" applyBorder="1"/>
    <xf numFmtId="0" fontId="0" fillId="3" borderId="10" xfId="0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0" fillId="3" borderId="68" xfId="0" applyFill="1" applyBorder="1" applyAlignment="1">
      <alignment wrapText="1"/>
    </xf>
    <xf numFmtId="0" fontId="2" fillId="35" borderId="59" xfId="0" applyFont="1" applyFill="1" applyBorder="1" applyAlignment="1">
      <alignment wrapText="1"/>
    </xf>
    <xf numFmtId="0" fontId="2" fillId="35" borderId="22" xfId="0" applyFont="1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2" fillId="35" borderId="67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2" fontId="2" fillId="35" borderId="21" xfId="0" applyNumberFormat="1" applyFont="1" applyFill="1" applyBorder="1" applyAlignment="1">
      <alignment wrapText="1"/>
    </xf>
    <xf numFmtId="2" fontId="0" fillId="3" borderId="26" xfId="0" applyNumberFormat="1" applyFill="1" applyBorder="1" applyAlignment="1">
      <alignment wrapText="1"/>
    </xf>
    <xf numFmtId="2" fontId="19" fillId="2" borderId="8" xfId="0" applyNumberFormat="1" applyFont="1" applyFill="1" applyBorder="1"/>
    <xf numFmtId="10" fontId="42" fillId="0" borderId="2" xfId="0" applyNumberFormat="1" applyFont="1" applyBorder="1" applyAlignment="1">
      <alignment horizontal="right"/>
    </xf>
    <xf numFmtId="2" fontId="4" fillId="35" borderId="21" xfId="0" applyNumberFormat="1" applyFont="1" applyFill="1" applyBorder="1" applyAlignment="1">
      <alignment wrapText="1"/>
    </xf>
    <xf numFmtId="2" fontId="35" fillId="3" borderId="52" xfId="0" applyNumberFormat="1" applyFont="1" applyFill="1" applyBorder="1"/>
    <xf numFmtId="2" fontId="39" fillId="3" borderId="8" xfId="0" applyNumberFormat="1" applyFont="1" applyFill="1" applyBorder="1"/>
    <xf numFmtId="2" fontId="35" fillId="3" borderId="55" xfId="0" applyNumberFormat="1" applyFont="1" applyFill="1" applyBorder="1"/>
    <xf numFmtId="2" fontId="35" fillId="3" borderId="25" xfId="0" applyNumberFormat="1" applyFont="1" applyFill="1" applyBorder="1"/>
    <xf numFmtId="2" fontId="2" fillId="35" borderId="34" xfId="0" applyNumberFormat="1" applyFont="1" applyFill="1" applyBorder="1" applyAlignment="1">
      <alignment wrapText="1"/>
    </xf>
    <xf numFmtId="2" fontId="0" fillId="3" borderId="25" xfId="0" applyNumberFormat="1" applyFill="1" applyBorder="1" applyAlignment="1">
      <alignment wrapText="1"/>
    </xf>
    <xf numFmtId="2" fontId="2" fillId="2" borderId="6" xfId="0" applyNumberFormat="1" applyFont="1" applyFill="1" applyBorder="1"/>
    <xf numFmtId="10" fontId="18" fillId="2" borderId="18" xfId="0" applyNumberFormat="1" applyFont="1" applyFill="1" applyBorder="1"/>
    <xf numFmtId="0" fontId="0" fillId="3" borderId="25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3" xfId="0" applyFill="1" applyBorder="1" applyAlignment="1">
      <alignment wrapText="1"/>
    </xf>
    <xf numFmtId="2" fontId="35" fillId="2" borderId="18" xfId="0" applyNumberFormat="1" applyFont="1" applyFill="1" applyBorder="1"/>
    <xf numFmtId="2" fontId="35" fillId="2" borderId="52" xfId="0" applyNumberFormat="1" applyFont="1" applyFill="1" applyBorder="1"/>
    <xf numFmtId="10" fontId="39" fillId="2" borderId="8" xfId="0" applyNumberFormat="1" applyFont="1" applyFill="1" applyBorder="1"/>
    <xf numFmtId="2" fontId="39" fillId="2" borderId="8" xfId="0" applyNumberFormat="1" applyFont="1" applyFill="1" applyBorder="1"/>
    <xf numFmtId="2" fontId="2" fillId="0" borderId="14" xfId="0" applyNumberFormat="1" applyFont="1" applyBorder="1"/>
    <xf numFmtId="2" fontId="44" fillId="3" borderId="2" xfId="0" applyNumberFormat="1" applyFont="1" applyFill="1" applyBorder="1"/>
    <xf numFmtId="2" fontId="4" fillId="35" borderId="61" xfId="0" applyNumberFormat="1" applyFont="1" applyFill="1" applyBorder="1" applyAlignment="1">
      <alignment wrapText="1"/>
    </xf>
    <xf numFmtId="2" fontId="0" fillId="3" borderId="62" xfId="0" applyNumberFormat="1" applyFill="1" applyBorder="1" applyAlignment="1">
      <alignment wrapText="1"/>
    </xf>
    <xf numFmtId="2" fontId="0" fillId="3" borderId="10" xfId="0" applyNumberFormat="1" applyFill="1" applyBorder="1" applyAlignment="1">
      <alignment wrapText="1"/>
    </xf>
    <xf numFmtId="0" fontId="4" fillId="35" borderId="69" xfId="0" applyFont="1" applyFill="1" applyBorder="1" applyAlignment="1">
      <alignment wrapText="1"/>
    </xf>
    <xf numFmtId="0" fontId="4" fillId="35" borderId="6" xfId="0" applyFont="1" applyFill="1" applyBorder="1" applyAlignment="1">
      <alignment wrapText="1"/>
    </xf>
    <xf numFmtId="2" fontId="2" fillId="0" borderId="33" xfId="0" applyNumberFormat="1" applyFont="1" applyBorder="1"/>
    <xf numFmtId="2" fontId="2" fillId="0" borderId="34" xfId="0" applyNumberFormat="1" applyFont="1" applyBorder="1"/>
    <xf numFmtId="2" fontId="2" fillId="0" borderId="42" xfId="0" applyNumberFormat="1" applyFont="1" applyBorder="1"/>
    <xf numFmtId="2" fontId="19" fillId="0" borderId="33" xfId="0" applyNumberFormat="1" applyFont="1" applyBorder="1"/>
    <xf numFmtId="2" fontId="19" fillId="0" borderId="14" xfId="0" applyNumberFormat="1" applyFont="1" applyBorder="1"/>
    <xf numFmtId="0" fontId="6" fillId="3" borderId="70" xfId="0" applyFont="1" applyFill="1" applyBorder="1" applyAlignment="1">
      <alignment horizontal="left" vertical="center"/>
    </xf>
    <xf numFmtId="2" fontId="38" fillId="0" borderId="28" xfId="0" applyNumberFormat="1" applyFont="1" applyBorder="1"/>
    <xf numFmtId="0" fontId="6" fillId="0" borderId="42" xfId="0" applyFont="1" applyBorder="1" applyAlignment="1">
      <alignment vertical="center"/>
    </xf>
    <xf numFmtId="2" fontId="19" fillId="2" borderId="28" xfId="0" applyNumberFormat="1" applyFont="1" applyFill="1" applyBorder="1"/>
    <xf numFmtId="2" fontId="19" fillId="2" borderId="38" xfId="0" applyNumberFormat="1" applyFont="1" applyFill="1" applyBorder="1"/>
    <xf numFmtId="2" fontId="5" fillId="2" borderId="28" xfId="0" applyNumberFormat="1" applyFont="1" applyFill="1" applyBorder="1"/>
    <xf numFmtId="10" fontId="9" fillId="2" borderId="38" xfId="0" applyNumberFormat="1" applyFont="1" applyFill="1" applyBorder="1" applyAlignment="1">
      <alignment vertical="center"/>
    </xf>
    <xf numFmtId="2" fontId="9" fillId="2" borderId="28" xfId="0" applyNumberFormat="1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2" fontId="0" fillId="0" borderId="14" xfId="0" applyNumberFormat="1" applyBorder="1"/>
    <xf numFmtId="2" fontId="18" fillId="0" borderId="28" xfId="0" applyNumberFormat="1" applyFont="1" applyBorder="1"/>
    <xf numFmtId="2" fontId="0" fillId="3" borderId="34" xfId="0" applyNumberFormat="1" applyFill="1" applyBorder="1"/>
    <xf numFmtId="2" fontId="0" fillId="3" borderId="55" xfId="0" applyNumberFormat="1" applyFill="1" applyBorder="1"/>
    <xf numFmtId="2" fontId="0" fillId="3" borderId="35" xfId="0" applyNumberFormat="1" applyFill="1" applyBorder="1"/>
    <xf numFmtId="2" fontId="0" fillId="0" borderId="13" xfId="0" applyNumberFormat="1" applyBorder="1"/>
    <xf numFmtId="2" fontId="0" fillId="0" borderId="6" xfId="0" applyNumberFormat="1" applyBorder="1"/>
    <xf numFmtId="2" fontId="4" fillId="35" borderId="59" xfId="0" applyNumberFormat="1" applyFont="1" applyFill="1" applyBorder="1" applyAlignment="1">
      <alignment wrapText="1"/>
    </xf>
    <xf numFmtId="2" fontId="39" fillId="3" borderId="40" xfId="0" applyNumberFormat="1" applyFont="1" applyFill="1" applyBorder="1"/>
    <xf numFmtId="2" fontId="35" fillId="0" borderId="39" xfId="0" applyNumberFormat="1" applyFont="1" applyBorder="1"/>
    <xf numFmtId="2" fontId="39" fillId="0" borderId="39" xfId="0" applyNumberFormat="1" applyFont="1" applyBorder="1"/>
    <xf numFmtId="2" fontId="35" fillId="3" borderId="6" xfId="0" applyNumberFormat="1" applyFont="1" applyFill="1" applyBorder="1"/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36" fillId="0" borderId="1" xfId="0" applyFont="1" applyBorder="1" applyAlignment="1">
      <alignment horizontal="center" vertical="top" wrapText="1"/>
    </xf>
    <xf numFmtId="0" fontId="35" fillId="0" borderId="1" xfId="0" applyFont="1" applyBorder="1"/>
    <xf numFmtId="0" fontId="35" fillId="0" borderId="71" xfId="0" applyFont="1" applyBorder="1"/>
    <xf numFmtId="2" fontId="7" fillId="3" borderId="34" xfId="0" applyNumberFormat="1" applyFont="1" applyFill="1" applyBorder="1" applyAlignment="1">
      <alignment wrapText="1"/>
    </xf>
    <xf numFmtId="0" fontId="0" fillId="0" borderId="0" xfId="0" applyBorder="1"/>
    <xf numFmtId="0" fontId="4" fillId="0" borderId="32" xfId="0" applyFont="1" applyBorder="1" applyAlignment="1">
      <alignment horizontal="center" vertical="top" wrapText="1"/>
    </xf>
    <xf numFmtId="2" fontId="0" fillId="3" borderId="0" xfId="0" applyNumberFormat="1" applyFill="1" applyBorder="1"/>
    <xf numFmtId="0" fontId="3" fillId="0" borderId="7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 xr:uid="{00000000-0005-0000-0000-00001B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30.28515625" customWidth="1"/>
    <col min="2" max="2" width="12.5703125" customWidth="1"/>
    <col min="3" max="3" width="14.140625" customWidth="1"/>
    <col min="4" max="4" width="13.5703125" customWidth="1"/>
    <col min="5" max="5" width="15.7109375" customWidth="1"/>
    <col min="6" max="6" width="9.42578125" customWidth="1"/>
    <col min="7" max="7" width="10.140625" customWidth="1"/>
    <col min="9" max="9" width="11.7109375" customWidth="1"/>
  </cols>
  <sheetData>
    <row r="1" spans="1:18" ht="15" customHeight="1" x14ac:dyDescent="0.25">
      <c r="A1" s="460" t="s">
        <v>80</v>
      </c>
      <c r="B1" s="461"/>
      <c r="C1" s="461"/>
      <c r="D1" s="461"/>
      <c r="E1" s="461"/>
      <c r="F1" s="461"/>
      <c r="G1" s="461"/>
      <c r="H1" s="461"/>
      <c r="I1" s="462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15" customHeight="1" x14ac:dyDescent="0.25">
      <c r="A2" s="463"/>
      <c r="B2" s="464"/>
      <c r="C2" s="464"/>
      <c r="D2" s="464"/>
      <c r="E2" s="464"/>
      <c r="F2" s="464"/>
      <c r="G2" s="464"/>
      <c r="H2" s="464"/>
      <c r="I2" s="465"/>
      <c r="J2" s="168"/>
      <c r="K2" s="168"/>
      <c r="L2" s="168"/>
      <c r="M2" s="168"/>
      <c r="N2" s="168"/>
      <c r="O2" s="168"/>
      <c r="P2" s="168"/>
      <c r="Q2" s="168"/>
      <c r="R2" s="168"/>
    </row>
    <row r="3" spans="1:18" ht="47.25" x14ac:dyDescent="0.25">
      <c r="A3" s="458"/>
      <c r="B3" s="3" t="s">
        <v>49</v>
      </c>
      <c r="C3" s="3" t="s">
        <v>50</v>
      </c>
      <c r="D3" s="3" t="s">
        <v>51</v>
      </c>
      <c r="E3" s="3" t="s">
        <v>52</v>
      </c>
      <c r="F3" s="158" t="s">
        <v>12</v>
      </c>
      <c r="G3" s="4" t="s">
        <v>13</v>
      </c>
      <c r="H3" s="5" t="s">
        <v>14</v>
      </c>
      <c r="I3" s="6" t="s">
        <v>15</v>
      </c>
    </row>
    <row r="4" spans="1:18" ht="15.75" x14ac:dyDescent="0.25">
      <c r="A4" s="89" t="s">
        <v>63</v>
      </c>
      <c r="B4" s="98"/>
      <c r="C4" s="98"/>
      <c r="D4" s="98"/>
      <c r="E4" s="98"/>
      <c r="F4" s="98"/>
      <c r="G4" s="147"/>
      <c r="H4" s="147"/>
      <c r="I4" s="98"/>
    </row>
    <row r="5" spans="1:18" ht="16.5" thickBot="1" x14ac:dyDescent="0.3">
      <c r="A5" s="337" t="s">
        <v>72</v>
      </c>
      <c r="B5" s="156">
        <v>0</v>
      </c>
      <c r="C5" s="156">
        <v>29.42</v>
      </c>
      <c r="D5" s="156">
        <v>0</v>
      </c>
      <c r="E5" s="156">
        <v>0</v>
      </c>
      <c r="F5" s="156">
        <f>B5+C5+D5+E5</f>
        <v>29.42</v>
      </c>
      <c r="G5" s="360">
        <f>(F5-F6)/F6</f>
        <v>293.2</v>
      </c>
      <c r="H5" s="364">
        <f>F5/$F$76</f>
        <v>6.4675104327626223E-4</v>
      </c>
      <c r="I5" s="361">
        <f>F5-F6</f>
        <v>29.32</v>
      </c>
    </row>
    <row r="6" spans="1:18" ht="16.5" thickBot="1" x14ac:dyDescent="0.3">
      <c r="A6" s="300" t="s">
        <v>36</v>
      </c>
      <c r="B6" s="362">
        <v>0</v>
      </c>
      <c r="C6" s="459">
        <v>0.1</v>
      </c>
      <c r="D6" s="363">
        <v>0</v>
      </c>
      <c r="E6" s="363">
        <v>0</v>
      </c>
      <c r="F6" s="151">
        <f t="shared" ref="F6:F40" si="0">B6+C6+D6+E6</f>
        <v>0.1</v>
      </c>
      <c r="G6" s="359"/>
      <c r="H6" s="357"/>
      <c r="I6" s="358"/>
    </row>
    <row r="7" spans="1:18" ht="16.5" thickBot="1" x14ac:dyDescent="0.3">
      <c r="A7" s="37" t="s">
        <v>19</v>
      </c>
      <c r="B7" s="386">
        <v>608.83000000000004</v>
      </c>
      <c r="C7" s="390">
        <v>1228.3699999999999</v>
      </c>
      <c r="D7" s="387">
        <v>368.58</v>
      </c>
      <c r="E7" s="395">
        <v>130.65</v>
      </c>
      <c r="F7" s="148">
        <f>B7+C7+D7+E7</f>
        <v>2336.4299999999998</v>
      </c>
      <c r="G7" s="149">
        <f>(F7-F8)/F8</f>
        <v>0.56105431950290618</v>
      </c>
      <c r="H7" s="149">
        <f>F7/$F$76</f>
        <v>5.1362628825355444E-2</v>
      </c>
      <c r="I7" s="115">
        <f>F7-F8</f>
        <v>839.72999999999979</v>
      </c>
    </row>
    <row r="8" spans="1:18" ht="15.75" thickBot="1" x14ac:dyDescent="0.3">
      <c r="A8" s="100" t="s">
        <v>16</v>
      </c>
      <c r="B8" s="410">
        <v>530.29999999999995</v>
      </c>
      <c r="C8" s="411">
        <v>786.29</v>
      </c>
      <c r="D8" s="411">
        <v>52.95</v>
      </c>
      <c r="E8" s="412">
        <v>127.16</v>
      </c>
      <c r="F8" s="211">
        <f t="shared" si="0"/>
        <v>1496.7</v>
      </c>
      <c r="G8" s="154"/>
      <c r="H8" s="154"/>
      <c r="I8" s="142"/>
    </row>
    <row r="9" spans="1:18" ht="16.5" thickBot="1" x14ac:dyDescent="0.3">
      <c r="A9" s="37" t="s">
        <v>23</v>
      </c>
      <c r="B9" s="396">
        <v>12.7</v>
      </c>
      <c r="C9" s="392">
        <v>217.1</v>
      </c>
      <c r="D9" s="385">
        <v>0</v>
      </c>
      <c r="E9" s="392">
        <v>82.9</v>
      </c>
      <c r="F9" s="148">
        <f t="shared" si="0"/>
        <v>312.7</v>
      </c>
      <c r="G9" s="149">
        <f t="shared" ref="G9:G41" si="1">(F9-F10)/F10</f>
        <v>1.3273295623697525</v>
      </c>
      <c r="H9" s="149">
        <f>F9/$F$76</f>
        <v>6.8742029650743436E-3</v>
      </c>
      <c r="I9" s="115">
        <f>F9-F10</f>
        <v>178.33999999999997</v>
      </c>
    </row>
    <row r="10" spans="1:18" ht="15.75" thickBot="1" x14ac:dyDescent="0.3">
      <c r="A10" s="100" t="s">
        <v>16</v>
      </c>
      <c r="B10" s="391">
        <v>8.86</v>
      </c>
      <c r="C10" s="389">
        <v>96.06</v>
      </c>
      <c r="D10" s="398">
        <v>0</v>
      </c>
      <c r="E10" s="394">
        <v>29.44</v>
      </c>
      <c r="F10" s="371">
        <f t="shared" si="0"/>
        <v>134.36000000000001</v>
      </c>
      <c r="G10" s="154"/>
      <c r="H10" s="154"/>
      <c r="I10" s="142"/>
    </row>
    <row r="11" spans="1:18" ht="16.5" thickBot="1" x14ac:dyDescent="0.3">
      <c r="A11" s="37" t="s">
        <v>20</v>
      </c>
      <c r="B11" s="9">
        <v>229.51</v>
      </c>
      <c r="C11" s="32">
        <v>44.2</v>
      </c>
      <c r="D11" s="32">
        <v>0</v>
      </c>
      <c r="E11" s="32">
        <v>2.46</v>
      </c>
      <c r="F11" s="148">
        <f t="shared" si="0"/>
        <v>276.16999999999996</v>
      </c>
      <c r="G11" s="149">
        <f t="shared" si="1"/>
        <v>4.4990161949447507E-2</v>
      </c>
      <c r="H11" s="149">
        <f>F11/$F$76</f>
        <v>6.0711500891096302E-3</v>
      </c>
      <c r="I11" s="115">
        <f>F11-F12</f>
        <v>11.889999999999986</v>
      </c>
    </row>
    <row r="12" spans="1:18" ht="15.75" thickBot="1" x14ac:dyDescent="0.3">
      <c r="A12" s="100" t="s">
        <v>16</v>
      </c>
      <c r="B12" s="25">
        <v>219.31</v>
      </c>
      <c r="C12" s="25">
        <v>41.34</v>
      </c>
      <c r="D12" s="25">
        <v>0</v>
      </c>
      <c r="E12" s="25">
        <v>3.63</v>
      </c>
      <c r="F12" s="211">
        <f t="shared" si="0"/>
        <v>264.27999999999997</v>
      </c>
      <c r="G12" s="152"/>
      <c r="H12" s="152"/>
      <c r="I12" s="142"/>
    </row>
    <row r="13" spans="1:18" ht="16.5" thickBot="1" x14ac:dyDescent="0.3">
      <c r="A13" s="99" t="s">
        <v>70</v>
      </c>
      <c r="B13" s="18">
        <v>0</v>
      </c>
      <c r="C13" s="18">
        <v>104.26</v>
      </c>
      <c r="D13" s="18">
        <v>0</v>
      </c>
      <c r="E13" s="18">
        <v>0</v>
      </c>
      <c r="F13" s="148">
        <f t="shared" si="0"/>
        <v>104.26</v>
      </c>
      <c r="G13" s="150">
        <f t="shared" si="1"/>
        <v>0.54757310375538071</v>
      </c>
      <c r="H13" s="150">
        <f>F13/$F$76</f>
        <v>2.2919872118281137E-3</v>
      </c>
      <c r="I13" s="115">
        <f>F13-F14</f>
        <v>36.89</v>
      </c>
    </row>
    <row r="14" spans="1:18" ht="15.75" thickBot="1" x14ac:dyDescent="0.3">
      <c r="A14" s="100" t="s">
        <v>16</v>
      </c>
      <c r="B14" s="342">
        <v>0</v>
      </c>
      <c r="C14" s="60">
        <v>67.37</v>
      </c>
      <c r="D14" s="342">
        <v>0</v>
      </c>
      <c r="E14" s="25">
        <v>0</v>
      </c>
      <c r="F14" s="211">
        <f t="shared" si="0"/>
        <v>67.37</v>
      </c>
      <c r="G14" s="153"/>
      <c r="H14" s="153"/>
      <c r="I14" s="142"/>
    </row>
    <row r="15" spans="1:18" s="1" customFormat="1" ht="15.75" thickBot="1" x14ac:dyDescent="0.3">
      <c r="A15" s="201" t="s">
        <v>76</v>
      </c>
      <c r="B15" s="233">
        <v>1.27</v>
      </c>
      <c r="C15" s="223">
        <v>62.03</v>
      </c>
      <c r="D15" s="223">
        <v>0</v>
      </c>
      <c r="E15" s="223">
        <v>0</v>
      </c>
      <c r="F15" s="408">
        <f>B15+C15+D15+E15</f>
        <v>63.300000000000004</v>
      </c>
      <c r="G15" s="409">
        <f t="shared" ref="G15" si="2">(F15-F16)/F16</f>
        <v>52.644067796610173</v>
      </c>
      <c r="H15" s="409">
        <f>F15/$F$76</f>
        <v>1.3915479619098369E-3</v>
      </c>
      <c r="I15" s="165">
        <f>F15-F16</f>
        <v>62.120000000000005</v>
      </c>
    </row>
    <row r="16" spans="1:18" ht="15.75" thickBot="1" x14ac:dyDescent="0.3">
      <c r="A16" s="100" t="s">
        <v>16</v>
      </c>
      <c r="B16" s="133">
        <v>0</v>
      </c>
      <c r="C16" s="343">
        <v>1.18</v>
      </c>
      <c r="D16" s="65">
        <v>0</v>
      </c>
      <c r="E16" s="65">
        <v>0</v>
      </c>
      <c r="F16" s="211">
        <f>B16+C16+D16+E16</f>
        <v>1.18</v>
      </c>
      <c r="G16" s="153"/>
      <c r="H16" s="153"/>
      <c r="I16" s="142"/>
    </row>
    <row r="17" spans="1:9" ht="16.5" thickBot="1" x14ac:dyDescent="0.3">
      <c r="A17" s="37" t="s">
        <v>21</v>
      </c>
      <c r="B17" s="9">
        <v>55.65</v>
      </c>
      <c r="C17" s="32">
        <v>220.9</v>
      </c>
      <c r="D17" s="32">
        <v>4.54</v>
      </c>
      <c r="E17" s="32">
        <v>13.84</v>
      </c>
      <c r="F17" s="148">
        <f t="shared" si="0"/>
        <v>294.93</v>
      </c>
      <c r="G17" s="150">
        <f t="shared" si="1"/>
        <v>0.19934122239843835</v>
      </c>
      <c r="H17" s="149">
        <f>F17/$F$76</f>
        <v>6.4835583002538421E-3</v>
      </c>
      <c r="I17" s="115">
        <f>F17-F18</f>
        <v>49.019999999999982</v>
      </c>
    </row>
    <row r="18" spans="1:9" ht="15.75" thickBot="1" x14ac:dyDescent="0.3">
      <c r="A18" s="100" t="s">
        <v>16</v>
      </c>
      <c r="B18" s="25">
        <v>42.42</v>
      </c>
      <c r="C18" s="25">
        <v>183.11</v>
      </c>
      <c r="D18" s="25">
        <v>7.04</v>
      </c>
      <c r="E18" s="25">
        <v>13.34</v>
      </c>
      <c r="F18" s="211">
        <f t="shared" si="0"/>
        <v>245.91000000000003</v>
      </c>
      <c r="G18" s="154"/>
      <c r="H18" s="152"/>
      <c r="I18" s="142"/>
    </row>
    <row r="19" spans="1:9" ht="16.5" thickBot="1" x14ac:dyDescent="0.3">
      <c r="A19" s="37" t="s">
        <v>71</v>
      </c>
      <c r="B19" s="18">
        <v>6.38</v>
      </c>
      <c r="C19" s="18">
        <v>4.95</v>
      </c>
      <c r="D19" s="18">
        <v>0</v>
      </c>
      <c r="E19" s="18">
        <v>3.93</v>
      </c>
      <c r="F19" s="148">
        <f t="shared" si="0"/>
        <v>15.26</v>
      </c>
      <c r="G19" s="149">
        <f t="shared" si="1"/>
        <v>4.2260273972602738</v>
      </c>
      <c r="H19" s="149">
        <f>F19/$F$76</f>
        <v>3.35466380706858E-4</v>
      </c>
      <c r="I19" s="115">
        <f>F19-F20</f>
        <v>12.34</v>
      </c>
    </row>
    <row r="20" spans="1:9" ht="15.75" thickBot="1" x14ac:dyDescent="0.3">
      <c r="A20" s="100" t="s">
        <v>16</v>
      </c>
      <c r="B20" s="25">
        <v>2.12</v>
      </c>
      <c r="C20" s="25">
        <v>0</v>
      </c>
      <c r="D20" s="25">
        <v>0</v>
      </c>
      <c r="E20" s="25">
        <v>0.8</v>
      </c>
      <c r="F20" s="211">
        <f t="shared" si="0"/>
        <v>2.92</v>
      </c>
      <c r="G20" s="154"/>
      <c r="H20" s="154"/>
      <c r="I20" s="142"/>
    </row>
    <row r="21" spans="1:9" ht="16.5" thickBot="1" x14ac:dyDescent="0.3">
      <c r="A21" s="37" t="s">
        <v>56</v>
      </c>
      <c r="B21" s="110">
        <v>538.78</v>
      </c>
      <c r="C21" s="110">
        <v>614.79999999999995</v>
      </c>
      <c r="D21" s="111">
        <v>100.65</v>
      </c>
      <c r="E21" s="17">
        <v>24.49</v>
      </c>
      <c r="F21" s="148">
        <f>B21+C21+D21+E21</f>
        <v>1278.72</v>
      </c>
      <c r="G21" s="149">
        <f t="shared" si="1"/>
        <v>0.2883569096844395</v>
      </c>
      <c r="H21" s="149">
        <f>F21/$F$76</f>
        <v>2.8110587833386203E-2</v>
      </c>
      <c r="I21" s="115">
        <f>F21-F22</f>
        <v>286.19999999999993</v>
      </c>
    </row>
    <row r="22" spans="1:9" ht="16.5" thickBot="1" x14ac:dyDescent="0.3">
      <c r="A22" s="100" t="s">
        <v>16</v>
      </c>
      <c r="B22" s="125">
        <v>780.39</v>
      </c>
      <c r="C22" s="125">
        <v>193.81</v>
      </c>
      <c r="D22" s="200">
        <v>0</v>
      </c>
      <c r="E22" s="125">
        <v>18.32</v>
      </c>
      <c r="F22" s="211">
        <f>B22+C22+D22+E22</f>
        <v>992.5200000000001</v>
      </c>
      <c r="G22" s="154"/>
      <c r="H22" s="154"/>
      <c r="I22" s="142"/>
    </row>
    <row r="23" spans="1:9" ht="16.5" thickBot="1" x14ac:dyDescent="0.3">
      <c r="A23" s="37" t="s">
        <v>57</v>
      </c>
      <c r="B23" s="32">
        <v>967.82</v>
      </c>
      <c r="C23" s="32">
        <v>1291.82</v>
      </c>
      <c r="D23" s="32">
        <v>7.53</v>
      </c>
      <c r="E23" s="32">
        <v>172.64</v>
      </c>
      <c r="F23" s="148">
        <f t="shared" si="0"/>
        <v>2439.81</v>
      </c>
      <c r="G23" s="149">
        <f t="shared" si="1"/>
        <v>0.20647691196977649</v>
      </c>
      <c r="H23" s="149">
        <f>F23/$F$76</f>
        <v>5.3635270662673602E-2</v>
      </c>
      <c r="I23" s="115">
        <f>F23-F24</f>
        <v>417.55000000000018</v>
      </c>
    </row>
    <row r="24" spans="1:9" ht="15.75" thickBot="1" x14ac:dyDescent="0.3">
      <c r="A24" s="100" t="s">
        <v>16</v>
      </c>
      <c r="B24" s="25">
        <v>1080.5999999999999</v>
      </c>
      <c r="C24" s="25">
        <v>730.35</v>
      </c>
      <c r="D24" s="25">
        <v>37.869999999999997</v>
      </c>
      <c r="E24" s="25">
        <v>173.44</v>
      </c>
      <c r="F24" s="211">
        <f t="shared" si="0"/>
        <v>2022.2599999999998</v>
      </c>
      <c r="G24" s="154"/>
      <c r="H24" s="154"/>
      <c r="I24" s="142"/>
    </row>
    <row r="25" spans="1:9" ht="16.5" thickBot="1" x14ac:dyDescent="0.3">
      <c r="A25" s="37" t="s">
        <v>58</v>
      </c>
      <c r="B25" s="18">
        <v>138.08000000000001</v>
      </c>
      <c r="C25" s="18">
        <v>604.91</v>
      </c>
      <c r="D25" s="18">
        <v>56.92</v>
      </c>
      <c r="E25" s="18">
        <v>3.77</v>
      </c>
      <c r="F25" s="148">
        <f t="shared" si="0"/>
        <v>803.68</v>
      </c>
      <c r="G25" s="149">
        <f t="shared" si="1"/>
        <v>0.19789539580569673</v>
      </c>
      <c r="H25" s="149">
        <f>F25/$F$76</f>
        <v>1.7667602938826184E-2</v>
      </c>
      <c r="I25" s="115">
        <f>F25-F26</f>
        <v>132.76999999999998</v>
      </c>
    </row>
    <row r="26" spans="1:9" ht="15.75" thickBot="1" x14ac:dyDescent="0.3">
      <c r="A26" s="100" t="s">
        <v>16</v>
      </c>
      <c r="B26" s="25">
        <v>123.53</v>
      </c>
      <c r="C26" s="25">
        <v>457.54</v>
      </c>
      <c r="D26" s="25">
        <v>86.3</v>
      </c>
      <c r="E26" s="25">
        <v>3.54</v>
      </c>
      <c r="F26" s="211">
        <f t="shared" si="0"/>
        <v>670.91</v>
      </c>
      <c r="G26" s="154"/>
      <c r="H26" s="154"/>
      <c r="I26" s="142"/>
    </row>
    <row r="27" spans="1:9" ht="16.5" thickBot="1" x14ac:dyDescent="0.3">
      <c r="A27" s="37" t="s">
        <v>55</v>
      </c>
      <c r="B27" s="18">
        <v>34.29</v>
      </c>
      <c r="C27" s="18">
        <v>26.47</v>
      </c>
      <c r="D27" s="18">
        <v>0</v>
      </c>
      <c r="E27" s="18">
        <v>0</v>
      </c>
      <c r="F27" s="148">
        <f t="shared" si="0"/>
        <v>60.76</v>
      </c>
      <c r="G27" s="149">
        <f t="shared" si="1"/>
        <v>1.4034810126582276</v>
      </c>
      <c r="H27" s="149">
        <f>F27/$F$76</f>
        <v>1.3357101763924436E-3</v>
      </c>
      <c r="I27" s="115">
        <f>F27-F28</f>
        <v>35.479999999999997</v>
      </c>
    </row>
    <row r="28" spans="1:9" ht="15.75" thickBot="1" x14ac:dyDescent="0.3">
      <c r="A28" s="100" t="s">
        <v>16</v>
      </c>
      <c r="B28" s="25">
        <v>20.07</v>
      </c>
      <c r="C28" s="25">
        <v>5.21</v>
      </c>
      <c r="D28" s="25">
        <v>0</v>
      </c>
      <c r="E28" s="25">
        <v>0</v>
      </c>
      <c r="F28" s="211">
        <f t="shared" si="0"/>
        <v>25.28</v>
      </c>
      <c r="G28" s="154"/>
      <c r="H28" s="154"/>
      <c r="I28" s="142"/>
    </row>
    <row r="29" spans="1:9" ht="16.5" thickBot="1" x14ac:dyDescent="0.3">
      <c r="A29" s="37" t="s">
        <v>77</v>
      </c>
      <c r="B29" s="18">
        <v>18.61</v>
      </c>
      <c r="C29" s="18">
        <v>180.21</v>
      </c>
      <c r="D29" s="18">
        <v>0</v>
      </c>
      <c r="E29" s="18">
        <v>1.41</v>
      </c>
      <c r="F29" s="148">
        <f t="shared" si="0"/>
        <v>200.23</v>
      </c>
      <c r="G29" s="149">
        <f t="shared" si="1"/>
        <v>0.68133344529347539</v>
      </c>
      <c r="H29" s="149">
        <f>F29/$F$76</f>
        <v>4.4017322024203255E-3</v>
      </c>
      <c r="I29" s="115">
        <f>F29-F30</f>
        <v>81.139999999999986</v>
      </c>
    </row>
    <row r="30" spans="1:9" ht="15.75" thickBot="1" x14ac:dyDescent="0.3">
      <c r="A30" s="100" t="s">
        <v>16</v>
      </c>
      <c r="B30" s="25">
        <v>18.18</v>
      </c>
      <c r="C30" s="25">
        <v>100.91</v>
      </c>
      <c r="D30" s="25">
        <v>0</v>
      </c>
      <c r="E30" s="25">
        <v>0</v>
      </c>
      <c r="F30" s="211">
        <f t="shared" si="0"/>
        <v>119.09</v>
      </c>
      <c r="G30" s="154"/>
      <c r="H30" s="154"/>
      <c r="I30" s="142"/>
    </row>
    <row r="31" spans="1:9" ht="16.5" thickBot="1" x14ac:dyDescent="0.3">
      <c r="A31" s="37" t="s">
        <v>25</v>
      </c>
      <c r="B31" s="18">
        <v>2.71</v>
      </c>
      <c r="C31" s="18">
        <v>78.58</v>
      </c>
      <c r="D31" s="18">
        <v>0</v>
      </c>
      <c r="E31" s="18">
        <v>0</v>
      </c>
      <c r="F31" s="148">
        <f t="shared" si="0"/>
        <v>81.289999999999992</v>
      </c>
      <c r="G31" s="149">
        <f t="shared" si="1"/>
        <v>3.8531343283582085</v>
      </c>
      <c r="H31" s="149">
        <f>F31/$F$76</f>
        <v>1.7870289703578299E-3</v>
      </c>
      <c r="I31" s="115">
        <f>F31-F32</f>
        <v>64.539999999999992</v>
      </c>
    </row>
    <row r="32" spans="1:9" ht="15.75" thickBot="1" x14ac:dyDescent="0.3">
      <c r="A32" s="100" t="s">
        <v>16</v>
      </c>
      <c r="B32" s="25">
        <v>10.96</v>
      </c>
      <c r="C32" s="25">
        <v>5.79</v>
      </c>
      <c r="D32" s="25">
        <v>0</v>
      </c>
      <c r="E32" s="25">
        <v>0</v>
      </c>
      <c r="F32" s="211">
        <f t="shared" si="0"/>
        <v>16.75</v>
      </c>
      <c r="G32" s="152"/>
      <c r="H32" s="152"/>
      <c r="I32" s="142"/>
    </row>
    <row r="33" spans="1:35" ht="16.5" thickBot="1" x14ac:dyDescent="0.3">
      <c r="A33" s="37" t="s">
        <v>59</v>
      </c>
      <c r="B33" s="367">
        <v>1634.26</v>
      </c>
      <c r="C33" s="401">
        <v>2104.3200000000002</v>
      </c>
      <c r="D33" s="370">
        <v>2183.0300000000002</v>
      </c>
      <c r="E33" s="369">
        <v>4.37</v>
      </c>
      <c r="F33" s="148">
        <f t="shared" si="0"/>
        <v>5925.9800000000005</v>
      </c>
      <c r="G33" s="149">
        <f t="shared" si="1"/>
        <v>0.11100112300357516</v>
      </c>
      <c r="H33" s="150">
        <f>F33/$F$76</f>
        <v>0.1302730709528982</v>
      </c>
      <c r="I33" s="115">
        <f>F33-F34</f>
        <v>592.06999999999971</v>
      </c>
    </row>
    <row r="34" spans="1:35" ht="15.75" thickBot="1" x14ac:dyDescent="0.3">
      <c r="A34" s="100" t="s">
        <v>16</v>
      </c>
      <c r="B34" s="420">
        <v>1493.5</v>
      </c>
      <c r="C34" s="398">
        <v>3356.11</v>
      </c>
      <c r="D34" s="421">
        <v>479.49</v>
      </c>
      <c r="E34" s="421">
        <v>4.8099999999999996</v>
      </c>
      <c r="F34" s="151">
        <f t="shared" si="0"/>
        <v>5333.9100000000008</v>
      </c>
      <c r="G34" s="154"/>
      <c r="H34" s="154"/>
      <c r="I34" s="142"/>
    </row>
    <row r="35" spans="1:35" s="1" customFormat="1" ht="16.5" thickBot="1" x14ac:dyDescent="0.3">
      <c r="A35" s="37" t="s">
        <v>28</v>
      </c>
      <c r="B35" s="127">
        <v>2338.63</v>
      </c>
      <c r="C35" s="127">
        <v>4586.26</v>
      </c>
      <c r="D35" s="127">
        <v>1312.72</v>
      </c>
      <c r="E35" s="161">
        <v>12.47</v>
      </c>
      <c r="F35" s="148">
        <f t="shared" si="0"/>
        <v>8250.08</v>
      </c>
      <c r="G35" s="162">
        <f t="shared" si="1"/>
        <v>0.17717529182962674</v>
      </c>
      <c r="H35" s="163">
        <f>F35/$F$76</f>
        <v>0.18136464470131289</v>
      </c>
      <c r="I35" s="164">
        <f>F35-F36</f>
        <v>1241.7100000000009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1" customFormat="1" ht="15.75" thickBot="1" x14ac:dyDescent="0.3">
      <c r="A36" s="100" t="s">
        <v>16</v>
      </c>
      <c r="B36" s="60">
        <v>2142.31</v>
      </c>
      <c r="C36" s="60">
        <v>3972.52</v>
      </c>
      <c r="D36" s="60">
        <v>881.06</v>
      </c>
      <c r="E36" s="60">
        <v>12.48</v>
      </c>
      <c r="F36" s="211">
        <f t="shared" si="0"/>
        <v>7008.369999999999</v>
      </c>
      <c r="G36" s="154"/>
      <c r="H36" s="154"/>
      <c r="I36" s="142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1" customFormat="1" ht="16.5" thickBot="1" x14ac:dyDescent="0.3">
      <c r="A37" s="37" t="s">
        <v>30</v>
      </c>
      <c r="B37" s="126">
        <v>1526.96</v>
      </c>
      <c r="C37" s="126">
        <v>2333.8000000000002</v>
      </c>
      <c r="D37" s="126">
        <v>98.73</v>
      </c>
      <c r="E37" s="126">
        <v>5.89</v>
      </c>
      <c r="F37" s="148">
        <f t="shared" si="0"/>
        <v>3965.38</v>
      </c>
      <c r="G37" s="162">
        <f t="shared" si="1"/>
        <v>0.1070357735107399</v>
      </c>
      <c r="H37" s="166">
        <f>F37/$F$76</f>
        <v>8.7172455879905672E-2</v>
      </c>
      <c r="I37" s="165">
        <f>F37-F38</f>
        <v>383.40000000000009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1" customFormat="1" ht="15.75" thickBot="1" x14ac:dyDescent="0.3">
      <c r="A38" s="100" t="s">
        <v>16</v>
      </c>
      <c r="B38" s="60">
        <v>1407.47</v>
      </c>
      <c r="C38" s="60">
        <v>2139.11</v>
      </c>
      <c r="D38" s="60">
        <v>29.82</v>
      </c>
      <c r="E38" s="60">
        <v>5.58</v>
      </c>
      <c r="F38" s="211">
        <f t="shared" si="0"/>
        <v>3581.98</v>
      </c>
      <c r="G38" s="152"/>
      <c r="H38" s="154"/>
      <c r="I38" s="142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6.5" thickBot="1" x14ac:dyDescent="0.3">
      <c r="A39" s="37" t="s">
        <v>60</v>
      </c>
      <c r="B39" s="126">
        <v>0.1</v>
      </c>
      <c r="C39" s="126">
        <v>0</v>
      </c>
      <c r="D39" s="126">
        <v>0</v>
      </c>
      <c r="E39" s="126">
        <v>0</v>
      </c>
      <c r="F39" s="148">
        <f t="shared" si="0"/>
        <v>0.1</v>
      </c>
      <c r="G39" s="149">
        <f t="shared" si="1"/>
        <v>0.42857142857142849</v>
      </c>
      <c r="H39" s="149">
        <f>F39/$F$76</f>
        <v>2.198338012495793E-6</v>
      </c>
      <c r="I39" s="115">
        <f>F39-F40</f>
        <v>0.03</v>
      </c>
    </row>
    <row r="40" spans="1:35" ht="15.75" thickBot="1" x14ac:dyDescent="0.3">
      <c r="A40" s="100" t="s">
        <v>16</v>
      </c>
      <c r="B40" s="60">
        <v>7.0000000000000007E-2</v>
      </c>
      <c r="C40" s="60">
        <v>0</v>
      </c>
      <c r="D40" s="60">
        <v>0</v>
      </c>
      <c r="E40" s="60">
        <v>0</v>
      </c>
      <c r="F40" s="211">
        <f t="shared" si="0"/>
        <v>7.0000000000000007E-2</v>
      </c>
      <c r="G40" s="152"/>
      <c r="H40" s="154"/>
      <c r="I40" s="142"/>
    </row>
    <row r="41" spans="1:35" ht="16.5" thickBot="1" x14ac:dyDescent="0.3">
      <c r="A41" s="37" t="s">
        <v>18</v>
      </c>
      <c r="B41" s="126">
        <v>86.32</v>
      </c>
      <c r="C41" s="126">
        <v>565.96</v>
      </c>
      <c r="D41" s="126">
        <v>366.63</v>
      </c>
      <c r="E41" s="126">
        <v>51.46</v>
      </c>
      <c r="F41" s="148">
        <f>B41+C41+D41+E41</f>
        <v>1070.3699999999999</v>
      </c>
      <c r="G41" s="149">
        <f t="shared" si="1"/>
        <v>0.36860207904461106</v>
      </c>
      <c r="H41" s="149">
        <f>F41/$F$76</f>
        <v>2.3530350584351215E-2</v>
      </c>
      <c r="I41" s="115">
        <f>F41-F42</f>
        <v>288.27999999999986</v>
      </c>
    </row>
    <row r="42" spans="1:35" ht="15.75" thickBot="1" x14ac:dyDescent="0.3">
      <c r="A42" s="100" t="s">
        <v>16</v>
      </c>
      <c r="B42" s="60">
        <v>73.37</v>
      </c>
      <c r="C42" s="60">
        <v>373.17</v>
      </c>
      <c r="D42" s="60">
        <v>290.79000000000002</v>
      </c>
      <c r="E42" s="60">
        <v>44.76</v>
      </c>
      <c r="F42" s="237">
        <f>B42+C42+D42+E42</f>
        <v>782.09</v>
      </c>
      <c r="G42" s="153"/>
      <c r="H42" s="154"/>
      <c r="I42" s="142"/>
    </row>
    <row r="43" spans="1:35" ht="15.75" thickBot="1" x14ac:dyDescent="0.3">
      <c r="A43" s="201" t="s">
        <v>61</v>
      </c>
      <c r="B43" s="223">
        <v>202.54</v>
      </c>
      <c r="C43" s="228">
        <v>152.93</v>
      </c>
      <c r="D43" s="228">
        <v>0</v>
      </c>
      <c r="E43" s="228">
        <v>2.46</v>
      </c>
      <c r="F43" s="238">
        <f t="shared" ref="F43:F54" si="3">B43+C43+D43+E43</f>
        <v>357.93</v>
      </c>
      <c r="G43" s="162">
        <f t="shared" ref="G43" si="4">(F43-F44)/F44</f>
        <v>0.25593880487034631</v>
      </c>
      <c r="H43" s="239">
        <f>F43/$F$76</f>
        <v>7.8685112481261914E-3</v>
      </c>
      <c r="I43" s="165">
        <f>F43-F44</f>
        <v>72.94</v>
      </c>
    </row>
    <row r="44" spans="1:35" ht="15.75" thickBot="1" x14ac:dyDescent="0.3">
      <c r="A44" s="143" t="s">
        <v>16</v>
      </c>
      <c r="B44" s="341">
        <v>172.5</v>
      </c>
      <c r="C44" s="61">
        <v>110.56</v>
      </c>
      <c r="D44" s="61">
        <v>0</v>
      </c>
      <c r="E44" s="61">
        <v>1.93</v>
      </c>
      <c r="F44" s="151">
        <f t="shared" si="3"/>
        <v>284.99</v>
      </c>
      <c r="G44" s="154"/>
      <c r="H44" s="220"/>
      <c r="I44" s="225"/>
    </row>
    <row r="45" spans="1:35" ht="15.75" thickBot="1" x14ac:dyDescent="0.3">
      <c r="A45" s="221" t="s">
        <v>24</v>
      </c>
      <c r="B45" s="222">
        <v>175.82</v>
      </c>
      <c r="C45" s="223">
        <v>337.61</v>
      </c>
      <c r="D45" s="223">
        <v>0</v>
      </c>
      <c r="E45" s="223">
        <v>0.87</v>
      </c>
      <c r="F45" s="148">
        <f t="shared" si="3"/>
        <v>514.30000000000007</v>
      </c>
      <c r="G45" s="162">
        <f t="shared" ref="G45" si="5">(F45-F46)/F46</f>
        <v>8.6304494761743983E-2</v>
      </c>
      <c r="H45" s="162">
        <f>F45/$F$76</f>
        <v>1.1306052398265863E-2</v>
      </c>
      <c r="I45" s="165">
        <f>F45-F46</f>
        <v>40.86000000000007</v>
      </c>
      <c r="J45" s="457"/>
    </row>
    <row r="46" spans="1:35" ht="15.75" thickBot="1" x14ac:dyDescent="0.3">
      <c r="A46" s="100" t="s">
        <v>16</v>
      </c>
      <c r="B46" s="133">
        <v>99.1</v>
      </c>
      <c r="C46" s="65">
        <v>373.54</v>
      </c>
      <c r="D46" s="65">
        <v>0</v>
      </c>
      <c r="E46" s="65">
        <v>0.8</v>
      </c>
      <c r="F46" s="211">
        <f t="shared" si="3"/>
        <v>473.44</v>
      </c>
      <c r="G46" s="152"/>
      <c r="H46" s="152"/>
      <c r="I46" s="219"/>
    </row>
    <row r="47" spans="1:35" ht="15.75" thickBot="1" x14ac:dyDescent="0.3">
      <c r="A47" s="201" t="s">
        <v>62</v>
      </c>
      <c r="B47" s="233">
        <v>0.11</v>
      </c>
      <c r="C47" s="399">
        <v>0</v>
      </c>
      <c r="D47" s="399">
        <v>0</v>
      </c>
      <c r="E47" s="399">
        <v>0.68</v>
      </c>
      <c r="F47" s="146">
        <f t="shared" si="3"/>
        <v>0.79</v>
      </c>
      <c r="G47" s="162">
        <f t="shared" ref="G47" si="6">(F47-F48)/F48</f>
        <v>4.6428571428571423</v>
      </c>
      <c r="H47" s="162">
        <f>F47/$F$76</f>
        <v>1.7366870298716763E-5</v>
      </c>
      <c r="I47" s="165">
        <f>F47-F48</f>
        <v>0.65</v>
      </c>
    </row>
    <row r="48" spans="1:35" ht="15.75" thickBot="1" x14ac:dyDescent="0.3">
      <c r="A48" s="100" t="s">
        <v>16</v>
      </c>
      <c r="B48" s="133">
        <v>0.01</v>
      </c>
      <c r="C48" s="76">
        <v>0</v>
      </c>
      <c r="D48" s="76">
        <v>0</v>
      </c>
      <c r="E48" s="65">
        <v>0.13</v>
      </c>
      <c r="F48" s="237">
        <f t="shared" si="3"/>
        <v>0.14000000000000001</v>
      </c>
      <c r="G48" s="235"/>
      <c r="H48" s="235"/>
      <c r="I48" s="142"/>
    </row>
    <row r="49" spans="1:9" ht="15.75" thickBot="1" x14ac:dyDescent="0.3">
      <c r="A49" s="201" t="s">
        <v>17</v>
      </c>
      <c r="B49" s="223">
        <v>442.71</v>
      </c>
      <c r="C49" s="223">
        <v>188.59</v>
      </c>
      <c r="D49" s="223">
        <v>0</v>
      </c>
      <c r="E49" s="228">
        <v>169.2</v>
      </c>
      <c r="F49" s="238">
        <f t="shared" si="3"/>
        <v>800.5</v>
      </c>
      <c r="G49" s="240">
        <f t="shared" ref="G49" si="7">(F49-F50)/F50</f>
        <v>0.44661703050455398</v>
      </c>
      <c r="H49" s="166">
        <f>F49/$F$76</f>
        <v>1.759769579002882E-2</v>
      </c>
      <c r="I49" s="165">
        <f>F49-F50</f>
        <v>247.14</v>
      </c>
    </row>
    <row r="50" spans="1:9" ht="15.75" thickBot="1" x14ac:dyDescent="0.3">
      <c r="A50" s="100" t="s">
        <v>16</v>
      </c>
      <c r="B50" s="65">
        <v>257.8</v>
      </c>
      <c r="C50" s="65">
        <v>146.44999999999999</v>
      </c>
      <c r="D50" s="65">
        <v>0</v>
      </c>
      <c r="E50" s="65">
        <v>149.11000000000001</v>
      </c>
      <c r="F50" s="237">
        <f t="shared" si="3"/>
        <v>553.36</v>
      </c>
      <c r="G50" s="154"/>
      <c r="H50" s="154"/>
      <c r="I50" s="142"/>
    </row>
    <row r="51" spans="1:9" ht="15.75" thickBot="1" x14ac:dyDescent="0.3">
      <c r="A51" s="201" t="s">
        <v>29</v>
      </c>
      <c r="B51" s="396">
        <v>1057.69</v>
      </c>
      <c r="C51" s="390">
        <v>3239.45</v>
      </c>
      <c r="D51" s="397">
        <v>1072.52</v>
      </c>
      <c r="E51" s="393">
        <v>7.85</v>
      </c>
      <c r="F51" s="238">
        <f t="shared" si="3"/>
        <v>5377.51</v>
      </c>
      <c r="G51" s="162">
        <f t="shared" ref="G51" si="8">(F51-F52)/F52</f>
        <v>-4.2130163180460457E-2</v>
      </c>
      <c r="H51" s="166">
        <f>F51/$F$76</f>
        <v>0.11821584645576251</v>
      </c>
      <c r="I51" s="165">
        <f>F51-F52</f>
        <v>-236.52000000000044</v>
      </c>
    </row>
    <row r="52" spans="1:9" ht="15.75" thickBot="1" x14ac:dyDescent="0.3">
      <c r="A52" s="100" t="s">
        <v>16</v>
      </c>
      <c r="B52" s="450">
        <v>1016</v>
      </c>
      <c r="C52" s="451">
        <v>3313.01</v>
      </c>
      <c r="D52" s="451">
        <v>1276.97</v>
      </c>
      <c r="E52" s="452">
        <v>8.0500000000000007</v>
      </c>
      <c r="F52" s="237">
        <f t="shared" si="3"/>
        <v>5614.0300000000007</v>
      </c>
      <c r="G52" s="154"/>
      <c r="H52" s="154"/>
      <c r="I52" s="142"/>
    </row>
    <row r="53" spans="1:9" ht="15.75" thickBot="1" x14ac:dyDescent="0.3">
      <c r="A53" s="201" t="s">
        <v>22</v>
      </c>
      <c r="B53" s="228">
        <v>93.82</v>
      </c>
      <c r="C53" s="228">
        <v>40.97</v>
      </c>
      <c r="D53" s="228">
        <v>0</v>
      </c>
      <c r="E53" s="399">
        <v>0.2</v>
      </c>
      <c r="F53" s="238">
        <f t="shared" si="3"/>
        <v>134.98999999999998</v>
      </c>
      <c r="G53" s="162">
        <f t="shared" ref="G53" si="9">(F53-F54)/F54</f>
        <v>0.3395851940061525</v>
      </c>
      <c r="H53" s="166">
        <f>F53/$F$76</f>
        <v>2.9675364830680701E-3</v>
      </c>
      <c r="I53" s="165">
        <f>F53-F54</f>
        <v>34.219999999999985</v>
      </c>
    </row>
    <row r="54" spans="1:9" ht="15.75" thickBot="1" x14ac:dyDescent="0.3">
      <c r="A54" s="100" t="s">
        <v>16</v>
      </c>
      <c r="B54" s="65">
        <v>76.75</v>
      </c>
      <c r="C54" s="65">
        <v>23.86</v>
      </c>
      <c r="D54" s="65">
        <v>0</v>
      </c>
      <c r="E54" s="65">
        <v>0.16</v>
      </c>
      <c r="F54" s="237">
        <f t="shared" si="3"/>
        <v>100.77</v>
      </c>
      <c r="G54" s="152"/>
      <c r="H54" s="154"/>
      <c r="I54" s="142"/>
    </row>
    <row r="55" spans="1:9" ht="15.75" x14ac:dyDescent="0.25">
      <c r="A55" s="101" t="s">
        <v>66</v>
      </c>
      <c r="B55" s="234">
        <f>SUM(B5,B7,B9,B11,B13,B15,B17,B19,B21,B23,B25,B27,B29,B31,B33,B35,B37,B39,B41,B43,B45,B47,B49,B51,B53)</f>
        <v>10173.590000000002</v>
      </c>
      <c r="C55" s="234">
        <f t="shared" ref="C55:F55" si="10">SUM(C5,C7,C9,C11,C13,C15,C17,C19,C21,C23,C25,C27,C29,C31,C33,C35,C37,C39,C41,C43,C45,C47,C49,C51,C53)</f>
        <v>18257.910000000003</v>
      </c>
      <c r="D55" s="234">
        <f t="shared" si="10"/>
        <v>5571.85</v>
      </c>
      <c r="E55" s="234">
        <f t="shared" si="10"/>
        <v>691.54000000000008</v>
      </c>
      <c r="F55" s="234">
        <f t="shared" si="10"/>
        <v>34694.89</v>
      </c>
      <c r="G55" s="236">
        <f>(F55-F56)/F56</f>
        <v>0.16454020067949338</v>
      </c>
      <c r="H55" s="155">
        <f>F55/$F$76</f>
        <v>0.76271095526360155</v>
      </c>
      <c r="I55" s="115">
        <f>F55-F56</f>
        <v>4902.1099999999969</v>
      </c>
    </row>
    <row r="56" spans="1:9" x14ac:dyDescent="0.25">
      <c r="A56" s="100" t="s">
        <v>26</v>
      </c>
      <c r="B56" s="140">
        <f>SUM(B6,B8,B10,B12,B14,B16,B18,B20,B22,B24,B26,B28,B30,B32,B34,B36,B38,B40,B42,B44,B46,B48,B50,B52,B54)</f>
        <v>9575.619999999999</v>
      </c>
      <c r="C56" s="140">
        <f t="shared" ref="C56:F56" si="11">SUM(C6,C8,C10,C12,C14,C16,C18,C20,C22,C24,C26,C28,C30,C32,C34,C36,C38,C40,C42,C44,C46,C48,C50,C52,C54)</f>
        <v>16477.390000000003</v>
      </c>
      <c r="D56" s="140">
        <f t="shared" si="11"/>
        <v>3142.29</v>
      </c>
      <c r="E56" s="140">
        <f t="shared" si="11"/>
        <v>597.4799999999999</v>
      </c>
      <c r="F56" s="140">
        <f t="shared" si="11"/>
        <v>29792.780000000002</v>
      </c>
      <c r="G56" s="105"/>
      <c r="H56" s="105"/>
      <c r="I56" s="109"/>
    </row>
    <row r="57" spans="1:9" ht="15.75" x14ac:dyDescent="0.25">
      <c r="A57" s="101" t="s">
        <v>27</v>
      </c>
      <c r="B57" s="113">
        <f>(B55-B56)/B56</f>
        <v>6.2447131360685054E-2</v>
      </c>
      <c r="C57" s="113">
        <f t="shared" ref="C57:F57" si="12">(C55-C56)/C56</f>
        <v>0.10805837575004294</v>
      </c>
      <c r="D57" s="113">
        <f t="shared" si="12"/>
        <v>0.77318134226949153</v>
      </c>
      <c r="E57" s="113">
        <f t="shared" si="12"/>
        <v>0.15742786369418255</v>
      </c>
      <c r="F57" s="113">
        <f t="shared" si="12"/>
        <v>0.16454020067949338</v>
      </c>
      <c r="G57" s="105"/>
      <c r="H57" s="105"/>
      <c r="I57" s="109"/>
    </row>
    <row r="58" spans="1:9" ht="15.75" x14ac:dyDescent="0.25">
      <c r="A58" s="89" t="s">
        <v>31</v>
      </c>
      <c r="B58" s="98"/>
      <c r="C58" s="98"/>
      <c r="D58" s="98"/>
      <c r="E58" s="98"/>
      <c r="F58" s="98"/>
      <c r="G58" s="105"/>
      <c r="H58" s="105"/>
      <c r="I58" s="109"/>
    </row>
    <row r="59" spans="1:9" ht="16.5" thickBot="1" x14ac:dyDescent="0.3">
      <c r="A59" s="103" t="s">
        <v>69</v>
      </c>
      <c r="B59" s="144">
        <v>198.31</v>
      </c>
      <c r="C59" s="144">
        <v>225.12</v>
      </c>
      <c r="D59" s="144">
        <v>0</v>
      </c>
      <c r="E59" s="144">
        <v>0</v>
      </c>
      <c r="F59" s="156">
        <f>B59+C59+D59+E59</f>
        <v>423.43</v>
      </c>
      <c r="G59" s="157">
        <f t="shared" ref="G59" si="13">(F59-F60)/F60</f>
        <v>0.83804314797933754</v>
      </c>
      <c r="H59" s="157">
        <f>F59/$F$76</f>
        <v>9.3084226463109355E-3</v>
      </c>
      <c r="I59" s="115">
        <f>F59-F60</f>
        <v>193.06</v>
      </c>
    </row>
    <row r="60" spans="1:9" ht="15.75" thickBot="1" x14ac:dyDescent="0.3">
      <c r="A60" s="143" t="s">
        <v>16</v>
      </c>
      <c r="B60" s="145">
        <v>76.91</v>
      </c>
      <c r="C60" s="145">
        <v>153.46</v>
      </c>
      <c r="D60" s="145">
        <v>0</v>
      </c>
      <c r="E60" s="145">
        <v>0</v>
      </c>
      <c r="F60" s="151">
        <f t="shared" ref="F60:F72" si="14">B60+C60+D60+E60</f>
        <v>230.37</v>
      </c>
      <c r="G60" s="154"/>
      <c r="H60" s="154"/>
      <c r="I60" s="142"/>
    </row>
    <row r="61" spans="1:9" ht="16.5" thickBot="1" x14ac:dyDescent="0.3">
      <c r="A61" s="103" t="s">
        <v>32</v>
      </c>
      <c r="B61" s="146">
        <v>1392.03</v>
      </c>
      <c r="C61" s="146">
        <v>584.94000000000005</v>
      </c>
      <c r="D61" s="146">
        <v>10.36</v>
      </c>
      <c r="E61" s="146">
        <v>27.41</v>
      </c>
      <c r="F61" s="148">
        <f t="shared" si="14"/>
        <v>2014.74</v>
      </c>
      <c r="G61" s="149">
        <f t="shared" ref="G61:G73" si="15">(F61-F62)/F62</f>
        <v>0.27012765957446827</v>
      </c>
      <c r="H61" s="149">
        <f>F61/$F$76</f>
        <v>4.4290795272957734E-2</v>
      </c>
      <c r="I61" s="115">
        <f>F61-F62</f>
        <v>428.49000000000024</v>
      </c>
    </row>
    <row r="62" spans="1:9" ht="15.75" thickBot="1" x14ac:dyDescent="0.3">
      <c r="A62" s="143" t="s">
        <v>16</v>
      </c>
      <c r="B62" s="145">
        <v>1080.33</v>
      </c>
      <c r="C62" s="145">
        <v>485.85</v>
      </c>
      <c r="D62" s="145">
        <v>0</v>
      </c>
      <c r="E62" s="145">
        <v>20.07</v>
      </c>
      <c r="F62" s="151">
        <f t="shared" si="14"/>
        <v>1586.2499999999998</v>
      </c>
      <c r="G62" s="154"/>
      <c r="H62" s="154"/>
      <c r="I62" s="142"/>
    </row>
    <row r="63" spans="1:9" ht="16.5" thickBot="1" x14ac:dyDescent="0.3">
      <c r="A63" s="37" t="s">
        <v>35</v>
      </c>
      <c r="B63" s="146">
        <v>266.49</v>
      </c>
      <c r="C63" s="146">
        <v>202.33</v>
      </c>
      <c r="D63" s="146">
        <v>0</v>
      </c>
      <c r="E63" s="146">
        <v>0.66</v>
      </c>
      <c r="F63" s="148">
        <f t="shared" si="14"/>
        <v>469.48000000000008</v>
      </c>
      <c r="G63" s="149">
        <f t="shared" si="15"/>
        <v>0.43774116494150833</v>
      </c>
      <c r="H63" s="149">
        <f>F63/$F$76</f>
        <v>1.0320757301065249E-2</v>
      </c>
      <c r="I63" s="115">
        <f>F63-F64</f>
        <v>142.94000000000011</v>
      </c>
    </row>
    <row r="64" spans="1:9" ht="15.75" thickBot="1" x14ac:dyDescent="0.3">
      <c r="A64" s="143" t="s">
        <v>16</v>
      </c>
      <c r="B64" s="145">
        <v>219.91</v>
      </c>
      <c r="C64" s="145">
        <v>106.63</v>
      </c>
      <c r="D64" s="145">
        <v>0</v>
      </c>
      <c r="E64" s="145">
        <v>0</v>
      </c>
      <c r="F64" s="151">
        <f t="shared" si="14"/>
        <v>326.53999999999996</v>
      </c>
      <c r="G64" s="154"/>
      <c r="H64" s="154"/>
      <c r="I64" s="142"/>
    </row>
    <row r="65" spans="1:9" ht="16.5" thickBot="1" x14ac:dyDescent="0.3">
      <c r="A65" s="37" t="s">
        <v>33</v>
      </c>
      <c r="B65" s="146">
        <v>736.68</v>
      </c>
      <c r="C65" s="146">
        <v>174.27</v>
      </c>
      <c r="D65" s="146">
        <v>3.54</v>
      </c>
      <c r="E65" s="146">
        <v>0</v>
      </c>
      <c r="F65" s="148">
        <f t="shared" si="14"/>
        <v>914.4899999999999</v>
      </c>
      <c r="G65" s="149">
        <f t="shared" si="15"/>
        <v>0.23037698786427349</v>
      </c>
      <c r="H65" s="149">
        <f>F65/$F$76</f>
        <v>2.0103581290472773E-2</v>
      </c>
      <c r="I65" s="115">
        <f>F65-F66</f>
        <v>171.2299999999999</v>
      </c>
    </row>
    <row r="66" spans="1:9" ht="15.75" thickBot="1" x14ac:dyDescent="0.3">
      <c r="A66" s="143" t="s">
        <v>16</v>
      </c>
      <c r="B66" s="441">
        <v>634.20000000000005</v>
      </c>
      <c r="C66" s="441">
        <v>104.81</v>
      </c>
      <c r="D66" s="441">
        <v>4.25</v>
      </c>
      <c r="E66" s="441">
        <v>0</v>
      </c>
      <c r="F66" s="442">
        <f>B66+C66+D66+E66</f>
        <v>743.26</v>
      </c>
      <c r="G66" s="153"/>
      <c r="H66" s="153"/>
      <c r="I66" s="142"/>
    </row>
    <row r="67" spans="1:9" ht="16.5" thickBot="1" x14ac:dyDescent="0.3">
      <c r="A67" s="37" t="s">
        <v>78</v>
      </c>
      <c r="B67" s="443">
        <v>3.98</v>
      </c>
      <c r="C67" s="444">
        <v>0.11</v>
      </c>
      <c r="D67" s="444">
        <v>0</v>
      </c>
      <c r="E67" s="444">
        <v>0</v>
      </c>
      <c r="F67" s="438">
        <f>B67+C67+D67+E67</f>
        <v>4.09</v>
      </c>
      <c r="G67" s="149" t="e">
        <f>(F67-F68)/F68</f>
        <v>#DIV/0!</v>
      </c>
      <c r="H67" s="149">
        <f>F67/F76</f>
        <v>8.9912024711077926E-5</v>
      </c>
      <c r="I67" s="115">
        <f>F67-F68</f>
        <v>4.09</v>
      </c>
    </row>
    <row r="68" spans="1:9" ht="15.75" thickBot="1" x14ac:dyDescent="0.3">
      <c r="A68" s="143" t="s">
        <v>16</v>
      </c>
      <c r="B68" s="145">
        <v>0</v>
      </c>
      <c r="C68" s="145">
        <v>0</v>
      </c>
      <c r="D68" s="440">
        <v>0</v>
      </c>
      <c r="E68" s="145">
        <v>0</v>
      </c>
      <c r="F68" s="371">
        <f>B68+C68+D68+E68</f>
        <v>0</v>
      </c>
      <c r="G68" s="154"/>
      <c r="H68" s="154"/>
      <c r="I68" s="142"/>
    </row>
    <row r="69" spans="1:9" ht="16.5" thickBot="1" x14ac:dyDescent="0.3">
      <c r="A69" s="345" t="s">
        <v>34</v>
      </c>
      <c r="B69" s="146">
        <v>869</v>
      </c>
      <c r="C69" s="146">
        <v>485.43</v>
      </c>
      <c r="D69" s="146">
        <v>256.81</v>
      </c>
      <c r="E69" s="146">
        <v>70.09</v>
      </c>
      <c r="F69" s="273">
        <f t="shared" si="14"/>
        <v>1681.33</v>
      </c>
      <c r="G69" s="274">
        <f t="shared" si="15"/>
        <v>0.70185436362532116</v>
      </c>
      <c r="H69" s="274">
        <f>F69/$F$76</f>
        <v>3.6961316505495508E-2</v>
      </c>
      <c r="I69" s="439">
        <f>F69-F70</f>
        <v>693.38999999999987</v>
      </c>
    </row>
    <row r="70" spans="1:9" ht="15.75" thickBot="1" x14ac:dyDescent="0.3">
      <c r="A70" s="143" t="s">
        <v>36</v>
      </c>
      <c r="B70" s="145">
        <v>616.51</v>
      </c>
      <c r="C70" s="145">
        <v>310.37</v>
      </c>
      <c r="D70" s="145">
        <v>5.09</v>
      </c>
      <c r="E70" s="145">
        <v>55.97</v>
      </c>
      <c r="F70" s="151">
        <f t="shared" si="14"/>
        <v>987.94</v>
      </c>
      <c r="G70" s="154"/>
      <c r="H70" s="154"/>
      <c r="I70" s="142"/>
    </row>
    <row r="71" spans="1:9" ht="16.5" thickBot="1" x14ac:dyDescent="0.3">
      <c r="A71" s="37" t="s">
        <v>64</v>
      </c>
      <c r="B71" s="146">
        <v>4678.91</v>
      </c>
      <c r="C71" s="146">
        <v>593.76</v>
      </c>
      <c r="D71" s="146">
        <v>0</v>
      </c>
      <c r="E71" s="146">
        <v>13.79</v>
      </c>
      <c r="F71" s="148">
        <f t="shared" si="14"/>
        <v>5286.46</v>
      </c>
      <c r="G71" s="149">
        <f t="shared" si="15"/>
        <v>0.30702532975659202</v>
      </c>
      <c r="H71" s="149">
        <f>F71/$F$76</f>
        <v>0.11621425969538508</v>
      </c>
      <c r="I71" s="115">
        <f>F71-F72</f>
        <v>1241.81</v>
      </c>
    </row>
    <row r="72" spans="1:9" ht="15.75" thickBot="1" x14ac:dyDescent="0.3">
      <c r="A72" s="143" t="s">
        <v>36</v>
      </c>
      <c r="B72" s="145">
        <v>3629.09</v>
      </c>
      <c r="C72" s="145">
        <v>402.6</v>
      </c>
      <c r="D72" s="145">
        <v>0</v>
      </c>
      <c r="E72" s="145">
        <v>12.96</v>
      </c>
      <c r="F72" s="151">
        <f t="shared" si="14"/>
        <v>4044.65</v>
      </c>
      <c r="G72" s="154"/>
      <c r="H72" s="154"/>
      <c r="I72" s="142"/>
    </row>
    <row r="73" spans="1:9" ht="15.75" x14ac:dyDescent="0.25">
      <c r="A73" s="102" t="s">
        <v>37</v>
      </c>
      <c r="B73" s="120">
        <f t="shared" ref="B73:F74" si="16">SUM(B59,B61,B63,B65,B67,B69,B71)</f>
        <v>8145.4</v>
      </c>
      <c r="C73" s="120">
        <f t="shared" si="16"/>
        <v>2265.96</v>
      </c>
      <c r="D73" s="120">
        <f t="shared" si="16"/>
        <v>270.70999999999998</v>
      </c>
      <c r="E73" s="120">
        <f t="shared" si="16"/>
        <v>111.94999999999999</v>
      </c>
      <c r="F73" s="120">
        <f t="shared" si="16"/>
        <v>10794.02</v>
      </c>
      <c r="G73" s="155">
        <f t="shared" si="15"/>
        <v>0.3630516945931373</v>
      </c>
      <c r="H73" s="155">
        <f>F73/$F$76</f>
        <v>0.23728904473639839</v>
      </c>
      <c r="I73" s="115">
        <f>F73-F74</f>
        <v>2875.01</v>
      </c>
    </row>
    <row r="74" spans="1:9" x14ac:dyDescent="0.25">
      <c r="A74" s="100" t="s">
        <v>26</v>
      </c>
      <c r="B74" s="140">
        <f t="shared" si="16"/>
        <v>6256.9500000000007</v>
      </c>
      <c r="C74" s="140">
        <f t="shared" si="16"/>
        <v>1563.7199999999998</v>
      </c>
      <c r="D74" s="140">
        <f t="shared" si="16"/>
        <v>9.34</v>
      </c>
      <c r="E74" s="140">
        <f t="shared" si="16"/>
        <v>89</v>
      </c>
      <c r="F74" s="140">
        <f t="shared" si="16"/>
        <v>7919.01</v>
      </c>
      <c r="G74" s="141"/>
      <c r="H74" s="141"/>
      <c r="I74" s="139"/>
    </row>
    <row r="75" spans="1:9" ht="15.75" x14ac:dyDescent="0.25">
      <c r="A75" s="101" t="s">
        <v>27</v>
      </c>
      <c r="B75" s="113">
        <f t="shared" ref="B75:F75" si="17">(B73-B74)/B74</f>
        <v>0.30181638018523382</v>
      </c>
      <c r="C75" s="113">
        <f t="shared" si="17"/>
        <v>0.44908295602793358</v>
      </c>
      <c r="D75" s="113">
        <f t="shared" si="17"/>
        <v>27.983940042826553</v>
      </c>
      <c r="E75" s="113">
        <f t="shared" si="17"/>
        <v>0.25786516853932573</v>
      </c>
      <c r="F75" s="113">
        <f t="shared" si="17"/>
        <v>0.3630516945931373</v>
      </c>
      <c r="G75" s="105"/>
      <c r="H75" s="105"/>
      <c r="I75" s="109"/>
    </row>
    <row r="76" spans="1:9" ht="15.75" x14ac:dyDescent="0.25">
      <c r="A76" s="114" t="s">
        <v>42</v>
      </c>
      <c r="B76" s="115">
        <f>B73+B55</f>
        <v>18318.990000000002</v>
      </c>
      <c r="C76" s="115">
        <f t="shared" ref="C76:F76" si="18">C73+C55</f>
        <v>20523.870000000003</v>
      </c>
      <c r="D76" s="115">
        <f t="shared" si="18"/>
        <v>5842.56</v>
      </c>
      <c r="E76" s="115">
        <f t="shared" si="18"/>
        <v>803.49</v>
      </c>
      <c r="F76" s="115">
        <f t="shared" si="18"/>
        <v>45488.91</v>
      </c>
      <c r="G76" s="112">
        <f t="shared" ref="G76" si="19">(F76-F77)/F77</f>
        <v>0.20622516194537577</v>
      </c>
      <c r="H76" s="112">
        <f>F76/$F$76</f>
        <v>1</v>
      </c>
      <c r="I76" s="115">
        <f>F76-F77</f>
        <v>7777.1200000000026</v>
      </c>
    </row>
    <row r="77" spans="1:9" x14ac:dyDescent="0.25">
      <c r="A77" s="100" t="s">
        <v>26</v>
      </c>
      <c r="B77" s="139">
        <f>B56+B74</f>
        <v>15832.57</v>
      </c>
      <c r="C77" s="139">
        <f t="shared" ref="C77:F77" si="20">C56+C74</f>
        <v>18041.110000000004</v>
      </c>
      <c r="D77" s="139">
        <f t="shared" si="20"/>
        <v>3151.63</v>
      </c>
      <c r="E77" s="139">
        <f t="shared" si="20"/>
        <v>686.4799999999999</v>
      </c>
      <c r="F77" s="139">
        <f t="shared" si="20"/>
        <v>37711.79</v>
      </c>
      <c r="G77" s="105"/>
      <c r="H77" s="105"/>
      <c r="I77" s="109"/>
    </row>
    <row r="78" spans="1:9" ht="15.75" x14ac:dyDescent="0.25">
      <c r="A78" s="104" t="s">
        <v>27</v>
      </c>
      <c r="B78" s="112">
        <f>(B76-B77)/B77</f>
        <v>0.15704462383554924</v>
      </c>
      <c r="C78" s="112">
        <f t="shared" ref="C78:E78" si="21">(C76-C77)/C77</f>
        <v>0.1376168096087213</v>
      </c>
      <c r="D78" s="112">
        <f t="shared" si="21"/>
        <v>0.85382167322940838</v>
      </c>
      <c r="E78" s="112">
        <f t="shared" si="21"/>
        <v>0.17044924833935457</v>
      </c>
      <c r="F78" s="112">
        <f>(F76-F77)/F77</f>
        <v>0.20622516194537577</v>
      </c>
      <c r="G78" s="105"/>
      <c r="H78" s="105"/>
      <c r="I78" s="109"/>
    </row>
    <row r="79" spans="1:9" ht="15.75" x14ac:dyDescent="0.25">
      <c r="A79" s="89" t="s">
        <v>43</v>
      </c>
      <c r="B79" s="112">
        <f>B76/$F$76</f>
        <v>0.40271332067530308</v>
      </c>
      <c r="C79" s="112">
        <f t="shared" ref="C79:F79" si="22">C76/$F$76</f>
        <v>0.45118403584522032</v>
      </c>
      <c r="D79" s="112">
        <f t="shared" si="22"/>
        <v>0.1284392173828742</v>
      </c>
      <c r="E79" s="112">
        <f t="shared" si="22"/>
        <v>1.7663426096602444E-2</v>
      </c>
      <c r="F79" s="112">
        <f t="shared" si="22"/>
        <v>1</v>
      </c>
      <c r="G79" s="105"/>
      <c r="H79" s="105"/>
      <c r="I79" s="109"/>
    </row>
    <row r="80" spans="1:9" x14ac:dyDescent="0.25">
      <c r="A80" s="100" t="s">
        <v>44</v>
      </c>
      <c r="B80" s="141">
        <f>B77/$F$77</f>
        <v>0.41983077440768524</v>
      </c>
      <c r="C80" s="141">
        <f>C77/$F$77</f>
        <v>0.4783944225400068</v>
      </c>
      <c r="D80" s="141">
        <f>D77/$F$77</f>
        <v>8.357147724889219E-2</v>
      </c>
      <c r="E80" s="141">
        <f>E77/$F$77</f>
        <v>1.8203325803415851E-2</v>
      </c>
      <c r="F80" s="141">
        <f>F77/$F$77</f>
        <v>1</v>
      </c>
      <c r="G80" s="105"/>
      <c r="H80" s="105"/>
      <c r="I80" s="109"/>
    </row>
    <row r="81" spans="1:1" ht="15.75" x14ac:dyDescent="0.25">
      <c r="A81" s="96"/>
    </row>
    <row r="82" spans="1:1" ht="18.75" x14ac:dyDescent="0.3">
      <c r="A82" s="97" t="s">
        <v>45</v>
      </c>
    </row>
    <row r="83" spans="1:1" s="210" customFormat="1" x14ac:dyDescent="0.25">
      <c r="A83" s="210" t="s">
        <v>67</v>
      </c>
    </row>
    <row r="84" spans="1:1" s="210" customFormat="1" x14ac:dyDescent="0.25">
      <c r="A84" s="210" t="s">
        <v>68</v>
      </c>
    </row>
    <row r="85" spans="1:1" x14ac:dyDescent="0.25">
      <c r="A85" s="210" t="s">
        <v>75</v>
      </c>
    </row>
    <row r="86" spans="1:1" x14ac:dyDescent="0.25">
      <c r="A86" s="210" t="s">
        <v>73</v>
      </c>
    </row>
    <row r="87" spans="1:1" x14ac:dyDescent="0.25">
      <c r="A87" s="210" t="s">
        <v>79</v>
      </c>
    </row>
  </sheetData>
  <mergeCells count="1">
    <mergeCell ref="A1:I2"/>
  </mergeCells>
  <pageMargins left="0.7" right="0.7" top="0.75" bottom="0.75" header="0.3" footer="0.3"/>
  <pageSetup paperSize="9" scale="67" orientation="portrait" r:id="rId1"/>
  <ignoredErrors>
    <ignoredError sqref="G71 G37 G29 G55 G13 G19 G31 G47 G49 G5:I5 G15 G39 G33 G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7"/>
  <sheetViews>
    <sheetView workbookViewId="0">
      <selection activeCell="A6" sqref="A6"/>
    </sheetView>
  </sheetViews>
  <sheetFormatPr defaultRowHeight="15" x14ac:dyDescent="0.25"/>
  <cols>
    <col min="1" max="1" width="30.28515625" style="175" customWidth="1"/>
    <col min="2" max="2" width="12.5703125" style="175" customWidth="1"/>
    <col min="3" max="3" width="14.140625" style="175" customWidth="1"/>
    <col min="4" max="4" width="14.5703125" style="175" customWidth="1"/>
    <col min="5" max="5" width="10.28515625" style="175" customWidth="1"/>
    <col min="6" max="6" width="11" style="175" customWidth="1"/>
    <col min="7" max="7" width="9.140625" style="175"/>
    <col min="8" max="8" width="10.28515625" style="175" customWidth="1"/>
    <col min="9" max="16384" width="9.140625" style="175"/>
  </cols>
  <sheetData>
    <row r="1" spans="1:8" x14ac:dyDescent="0.25">
      <c r="A1" s="466" t="s">
        <v>81</v>
      </c>
      <c r="B1" s="467"/>
      <c r="C1" s="467"/>
      <c r="D1" s="467"/>
      <c r="E1" s="467"/>
      <c r="F1" s="467"/>
      <c r="G1" s="467"/>
      <c r="H1" s="467"/>
    </row>
    <row r="2" spans="1:8" x14ac:dyDescent="0.25">
      <c r="A2" s="468"/>
      <c r="B2" s="468"/>
      <c r="C2" s="468"/>
      <c r="D2" s="468"/>
      <c r="E2" s="468"/>
      <c r="F2" s="468"/>
      <c r="G2" s="468"/>
      <c r="H2" s="468"/>
    </row>
    <row r="3" spans="1:8" ht="15.75" thickBot="1" x14ac:dyDescent="0.3">
      <c r="A3" s="469"/>
      <c r="B3" s="469"/>
      <c r="C3" s="469"/>
      <c r="D3" s="469"/>
      <c r="E3" s="469"/>
      <c r="F3" s="469"/>
      <c r="G3" s="469"/>
      <c r="H3" s="469"/>
    </row>
    <row r="4" spans="1:8" ht="48" thickBot="1" x14ac:dyDescent="0.3">
      <c r="A4" s="176" t="s">
        <v>0</v>
      </c>
      <c r="B4" s="177" t="s">
        <v>47</v>
      </c>
      <c r="C4" s="177" t="s">
        <v>46</v>
      </c>
      <c r="D4" s="177" t="s">
        <v>53</v>
      </c>
      <c r="E4" s="177" t="s">
        <v>12</v>
      </c>
      <c r="F4" s="178" t="s">
        <v>13</v>
      </c>
      <c r="G4" s="179" t="s">
        <v>14</v>
      </c>
      <c r="H4" s="180" t="s">
        <v>15</v>
      </c>
    </row>
    <row r="5" spans="1:8" ht="15.75" x14ac:dyDescent="0.25">
      <c r="A5" s="453"/>
      <c r="B5" s="454"/>
      <c r="C5" s="454"/>
      <c r="D5" s="454"/>
      <c r="E5" s="454"/>
      <c r="F5" s="454"/>
      <c r="G5" s="454"/>
      <c r="H5" s="455"/>
    </row>
    <row r="6" spans="1:8" ht="15.75" x14ac:dyDescent="0.25">
      <c r="A6" s="89" t="s">
        <v>63</v>
      </c>
      <c r="B6" s="182"/>
      <c r="C6" s="182"/>
      <c r="D6" s="182"/>
      <c r="E6" s="182"/>
      <c r="F6" s="182"/>
      <c r="G6" s="182"/>
      <c r="H6" s="182"/>
    </row>
    <row r="7" spans="1:8" ht="16.5" thickBot="1" x14ac:dyDescent="0.3">
      <c r="A7" s="37" t="s">
        <v>19</v>
      </c>
      <c r="B7" s="184">
        <v>1461.64</v>
      </c>
      <c r="C7" s="184">
        <v>10.68</v>
      </c>
      <c r="D7" s="184">
        <v>551.23</v>
      </c>
      <c r="E7" s="241">
        <f>B7+C7+D7</f>
        <v>2023.5500000000002</v>
      </c>
      <c r="F7" s="242">
        <f>(E7-E8)/E8</f>
        <v>-0.11218992129024315</v>
      </c>
      <c r="G7" s="243">
        <f>E7/$E$66</f>
        <v>5.9209384784778406E-2</v>
      </c>
      <c r="H7" s="186">
        <f>E7-E8</f>
        <v>-255.70999999999958</v>
      </c>
    </row>
    <row r="8" spans="1:8" ht="15.75" thickBot="1" x14ac:dyDescent="0.3">
      <c r="A8" s="100" t="s">
        <v>16</v>
      </c>
      <c r="B8" s="213">
        <v>1835.35</v>
      </c>
      <c r="C8" s="213">
        <v>13.85</v>
      </c>
      <c r="D8" s="213">
        <v>430.06</v>
      </c>
      <c r="E8" s="244">
        <f t="shared" ref="E8:E53" si="0">B8+C8+D8</f>
        <v>2279.2599999999998</v>
      </c>
      <c r="F8" s="245"/>
      <c r="G8" s="247"/>
      <c r="H8" s="214"/>
    </row>
    <row r="9" spans="1:8" ht="16.5" thickBot="1" x14ac:dyDescent="0.3">
      <c r="A9" s="37" t="s">
        <v>23</v>
      </c>
      <c r="B9" s="187">
        <v>519.61</v>
      </c>
      <c r="C9" s="187">
        <v>2.91</v>
      </c>
      <c r="D9" s="187">
        <v>12.25</v>
      </c>
      <c r="E9" s="249">
        <f t="shared" si="0"/>
        <v>534.77</v>
      </c>
      <c r="F9" s="248">
        <f t="shared" ref="F9:F39" si="1">(E9-E10)/E10</f>
        <v>0.36417438330654828</v>
      </c>
      <c r="G9" s="248">
        <f>E9/$E$66</f>
        <v>1.5647452596355881E-2</v>
      </c>
      <c r="H9" s="216">
        <f>E9-E10</f>
        <v>142.76</v>
      </c>
    </row>
    <row r="10" spans="1:8" ht="15.75" thickBot="1" x14ac:dyDescent="0.3">
      <c r="A10" s="100" t="s">
        <v>16</v>
      </c>
      <c r="B10" s="213">
        <v>379.46</v>
      </c>
      <c r="C10" s="213">
        <v>3.12</v>
      </c>
      <c r="D10" s="213">
        <v>9.43</v>
      </c>
      <c r="E10" s="250">
        <f t="shared" si="0"/>
        <v>392.01</v>
      </c>
      <c r="F10" s="245"/>
      <c r="G10" s="245"/>
      <c r="H10" s="214"/>
    </row>
    <row r="11" spans="1:8" ht="16.5" thickBot="1" x14ac:dyDescent="0.3">
      <c r="A11" s="37" t="s">
        <v>20</v>
      </c>
      <c r="B11" s="187">
        <v>436.94</v>
      </c>
      <c r="C11" s="187">
        <v>0</v>
      </c>
      <c r="D11" s="187">
        <v>39.729999999999997</v>
      </c>
      <c r="E11" s="251">
        <f t="shared" si="0"/>
        <v>476.67</v>
      </c>
      <c r="F11" s="252">
        <f>(E11-E12)/E12</f>
        <v>-0.12194448026230956</v>
      </c>
      <c r="G11" s="248">
        <f>E11/$E$66</f>
        <v>1.394743764441715E-2</v>
      </c>
      <c r="H11" s="254">
        <f>E11-E12</f>
        <v>-66.199999999999989</v>
      </c>
    </row>
    <row r="12" spans="1:8" ht="16.5" customHeight="1" thickBot="1" x14ac:dyDescent="0.3">
      <c r="A12" s="100" t="s">
        <v>16</v>
      </c>
      <c r="B12" s="213">
        <v>500.98</v>
      </c>
      <c r="C12" s="213">
        <v>0</v>
      </c>
      <c r="D12" s="213">
        <v>41.89</v>
      </c>
      <c r="E12" s="244">
        <f t="shared" si="0"/>
        <v>542.87</v>
      </c>
      <c r="F12" s="253"/>
      <c r="G12" s="253"/>
      <c r="H12" s="276"/>
    </row>
    <row r="13" spans="1:8" ht="15.75" thickBot="1" x14ac:dyDescent="0.3">
      <c r="A13" s="99" t="s">
        <v>70</v>
      </c>
      <c r="B13" s="187">
        <v>0</v>
      </c>
      <c r="C13" s="187">
        <v>0</v>
      </c>
      <c r="D13" s="187">
        <v>0.42</v>
      </c>
      <c r="E13" s="187">
        <f t="shared" si="0"/>
        <v>0.42</v>
      </c>
      <c r="F13" s="266" t="e">
        <f>(E13-E14)/E14</f>
        <v>#DIV/0!</v>
      </c>
      <c r="G13" s="266">
        <f>E13/E66</f>
        <v>1.2289264712810125E-5</v>
      </c>
      <c r="H13" s="267">
        <f>E13-E14</f>
        <v>0.42</v>
      </c>
    </row>
    <row r="14" spans="1:8" x14ac:dyDescent="0.25">
      <c r="A14" s="429" t="s">
        <v>16</v>
      </c>
      <c r="B14" s="404">
        <v>0</v>
      </c>
      <c r="C14" s="404">
        <v>0</v>
      </c>
      <c r="D14" s="404">
        <v>0</v>
      </c>
      <c r="E14" s="404">
        <f t="shared" si="0"/>
        <v>0</v>
      </c>
      <c r="F14" s="247"/>
      <c r="G14" s="247"/>
      <c r="H14" s="446"/>
    </row>
    <row r="15" spans="1:8" ht="15.75" thickBot="1" x14ac:dyDescent="0.3">
      <c r="A15" s="201" t="s">
        <v>76</v>
      </c>
      <c r="B15" s="447">
        <v>0</v>
      </c>
      <c r="C15" s="447">
        <v>0</v>
      </c>
      <c r="D15" s="447">
        <v>0.08</v>
      </c>
      <c r="E15" s="447">
        <f>B15+C15+D15</f>
        <v>0.08</v>
      </c>
      <c r="F15" s="243" t="e">
        <f>(E15-E16)/E16</f>
        <v>#DIV/0!</v>
      </c>
      <c r="G15" s="243">
        <f>E15/E66</f>
        <v>2.3408123262495479E-6</v>
      </c>
      <c r="H15" s="448">
        <f>E15-E16</f>
        <v>0.08</v>
      </c>
    </row>
    <row r="16" spans="1:8" ht="15.75" thickBot="1" x14ac:dyDescent="0.3">
      <c r="A16" s="344" t="s">
        <v>16</v>
      </c>
      <c r="B16" s="244">
        <v>0</v>
      </c>
      <c r="C16" s="449">
        <v>0</v>
      </c>
      <c r="D16" s="449">
        <v>0</v>
      </c>
      <c r="E16" s="449">
        <f>B16+C16+D16</f>
        <v>0</v>
      </c>
      <c r="F16" s="253"/>
      <c r="G16" s="253"/>
      <c r="H16" s="276"/>
    </row>
    <row r="17" spans="1:8" ht="16.5" thickBot="1" x14ac:dyDescent="0.3">
      <c r="A17" s="345" t="s">
        <v>21</v>
      </c>
      <c r="B17" s="187">
        <v>500.02</v>
      </c>
      <c r="C17" s="187">
        <v>0</v>
      </c>
      <c r="D17" s="187">
        <v>135.06</v>
      </c>
      <c r="E17" s="430">
        <f t="shared" si="0"/>
        <v>635.07999999999993</v>
      </c>
      <c r="F17" s="257">
        <f t="shared" si="1"/>
        <v>3.3453985631200815</v>
      </c>
      <c r="G17" s="257">
        <f>E17/$E$66</f>
        <v>1.8582538651932032E-2</v>
      </c>
      <c r="H17" s="255">
        <f>E17-E18</f>
        <v>488.92999999999995</v>
      </c>
    </row>
    <row r="18" spans="1:8" ht="15.75" thickBot="1" x14ac:dyDescent="0.3">
      <c r="A18" s="100" t="s">
        <v>16</v>
      </c>
      <c r="B18" s="404">
        <v>-1.37</v>
      </c>
      <c r="C18" s="404">
        <v>0</v>
      </c>
      <c r="D18" s="404">
        <v>147.52000000000001</v>
      </c>
      <c r="E18" s="258">
        <f t="shared" si="0"/>
        <v>146.15</v>
      </c>
      <c r="F18" s="259"/>
      <c r="G18" s="259"/>
      <c r="H18" s="260"/>
    </row>
    <row r="19" spans="1:8" ht="16.5" thickBot="1" x14ac:dyDescent="0.3">
      <c r="A19" s="37" t="s">
        <v>71</v>
      </c>
      <c r="B19" s="413">
        <v>234.83</v>
      </c>
      <c r="C19" s="413">
        <v>0</v>
      </c>
      <c r="D19" s="413">
        <v>5.76</v>
      </c>
      <c r="E19" s="414">
        <f t="shared" si="0"/>
        <v>240.59</v>
      </c>
      <c r="F19" s="415" t="e">
        <f t="shared" ref="F19" si="2">(E19-E20)/E20</f>
        <v>#DIV/0!</v>
      </c>
      <c r="G19" s="415">
        <f>E19/$E$66</f>
        <v>7.0397004696547338E-3</v>
      </c>
      <c r="H19" s="416">
        <f>E19-E20</f>
        <v>240.59</v>
      </c>
    </row>
    <row r="20" spans="1:8" ht="15.75" thickBot="1" x14ac:dyDescent="0.3">
      <c r="A20" s="100" t="s">
        <v>16</v>
      </c>
      <c r="B20" s="405">
        <v>0</v>
      </c>
      <c r="C20" s="213">
        <v>0</v>
      </c>
      <c r="D20" s="213">
        <v>0</v>
      </c>
      <c r="E20" s="402">
        <f t="shared" si="0"/>
        <v>0</v>
      </c>
      <c r="F20" s="269"/>
      <c r="G20" s="269"/>
      <c r="H20" s="403"/>
    </row>
    <row r="21" spans="1:8" ht="16.5" thickBot="1" x14ac:dyDescent="0.3">
      <c r="A21" s="37" t="s">
        <v>56</v>
      </c>
      <c r="B21" s="249">
        <v>2099.4</v>
      </c>
      <c r="C21" s="249">
        <v>31.65</v>
      </c>
      <c r="D21" s="187">
        <v>138.69999999999999</v>
      </c>
      <c r="E21" s="249">
        <f t="shared" si="0"/>
        <v>2269.75</v>
      </c>
      <c r="F21" s="248">
        <f t="shared" si="1"/>
        <v>-2.6418283047517796E-2</v>
      </c>
      <c r="G21" s="248">
        <f>E21/$E$66</f>
        <v>6.6413234718811387E-2</v>
      </c>
      <c r="H21" s="261">
        <f>E21-E22</f>
        <v>-61.590000000000146</v>
      </c>
    </row>
    <row r="22" spans="1:8" ht="15.75" thickBot="1" x14ac:dyDescent="0.3">
      <c r="A22" s="100" t="s">
        <v>16</v>
      </c>
      <c r="B22" s="213">
        <v>2201.31</v>
      </c>
      <c r="C22" s="213">
        <v>19.190000000000001</v>
      </c>
      <c r="D22" s="217">
        <v>110.84</v>
      </c>
      <c r="E22" s="244">
        <f t="shared" si="0"/>
        <v>2331.34</v>
      </c>
      <c r="F22" s="253"/>
      <c r="G22" s="253"/>
      <c r="H22" s="256"/>
    </row>
    <row r="23" spans="1:8" ht="16.5" thickBot="1" x14ac:dyDescent="0.3">
      <c r="A23" s="37" t="s">
        <v>57</v>
      </c>
      <c r="B23" s="187">
        <v>2451.75</v>
      </c>
      <c r="C23" s="187">
        <v>41.13</v>
      </c>
      <c r="D23" s="187">
        <v>355.16</v>
      </c>
      <c r="E23" s="249">
        <f t="shared" si="0"/>
        <v>2848.04</v>
      </c>
      <c r="F23" s="248">
        <f t="shared" si="1"/>
        <v>3.9574831545980682E-2</v>
      </c>
      <c r="G23" s="248">
        <f>E23/$E$66</f>
        <v>8.3334089220647015E-2</v>
      </c>
      <c r="H23" s="261">
        <f>E23-E24</f>
        <v>108.41999999999962</v>
      </c>
    </row>
    <row r="24" spans="1:8" ht="15.75" thickBot="1" x14ac:dyDescent="0.3">
      <c r="A24" s="100" t="s">
        <v>16</v>
      </c>
      <c r="B24" s="213">
        <v>2371.06</v>
      </c>
      <c r="C24" s="213">
        <v>44.01</v>
      </c>
      <c r="D24" s="213">
        <v>324.55</v>
      </c>
      <c r="E24" s="244">
        <f t="shared" si="0"/>
        <v>2739.6200000000003</v>
      </c>
      <c r="F24" s="253"/>
      <c r="G24" s="253"/>
      <c r="H24" s="256"/>
    </row>
    <row r="25" spans="1:8" ht="16.5" thickBot="1" x14ac:dyDescent="0.3">
      <c r="A25" s="37" t="s">
        <v>58</v>
      </c>
      <c r="B25" s="187">
        <v>1934.1</v>
      </c>
      <c r="C25" s="187">
        <v>86.31</v>
      </c>
      <c r="D25" s="187">
        <v>143.71</v>
      </c>
      <c r="E25" s="249">
        <f t="shared" si="0"/>
        <v>2164.12</v>
      </c>
      <c r="F25" s="248">
        <f t="shared" si="1"/>
        <v>0.67312479705595829</v>
      </c>
      <c r="G25" s="248">
        <f>E25/$E$66</f>
        <v>6.3322484643539637E-2</v>
      </c>
      <c r="H25" s="261">
        <f>E25-E26</f>
        <v>870.65999999999985</v>
      </c>
    </row>
    <row r="26" spans="1:8" ht="15.75" thickBot="1" x14ac:dyDescent="0.3">
      <c r="A26" s="100" t="s">
        <v>16</v>
      </c>
      <c r="B26" s="213">
        <v>1077.3</v>
      </c>
      <c r="C26" s="213">
        <v>72.69</v>
      </c>
      <c r="D26" s="213">
        <v>143.47</v>
      </c>
      <c r="E26" s="244">
        <f t="shared" si="0"/>
        <v>1293.46</v>
      </c>
      <c r="F26" s="253"/>
      <c r="G26" s="253"/>
      <c r="H26" s="256"/>
    </row>
    <row r="27" spans="1:8" ht="16.5" thickBot="1" x14ac:dyDescent="0.3">
      <c r="A27" s="37" t="s">
        <v>55</v>
      </c>
      <c r="B27" s="187">
        <v>0</v>
      </c>
      <c r="C27" s="187">
        <v>0</v>
      </c>
      <c r="D27" s="187">
        <v>11.18</v>
      </c>
      <c r="E27" s="249">
        <f t="shared" si="0"/>
        <v>11.18</v>
      </c>
      <c r="F27" s="248">
        <f t="shared" si="1"/>
        <v>1.0401459854014596</v>
      </c>
      <c r="G27" s="248">
        <f>E27/$E$66</f>
        <v>3.2712852259337427E-4</v>
      </c>
      <c r="H27" s="261">
        <f>E27-E28</f>
        <v>5.6999999999999993</v>
      </c>
    </row>
    <row r="28" spans="1:8" ht="15.75" thickBot="1" x14ac:dyDescent="0.3">
      <c r="A28" s="100" t="s">
        <v>16</v>
      </c>
      <c r="B28" s="213">
        <v>0</v>
      </c>
      <c r="C28" s="213">
        <v>0</v>
      </c>
      <c r="D28" s="213">
        <v>5.48</v>
      </c>
      <c r="E28" s="244">
        <f t="shared" si="0"/>
        <v>5.48</v>
      </c>
      <c r="F28" s="253"/>
      <c r="G28" s="253"/>
      <c r="H28" s="256"/>
    </row>
    <row r="29" spans="1:8" ht="16.5" thickBot="1" x14ac:dyDescent="0.3">
      <c r="A29" s="37" t="s">
        <v>77</v>
      </c>
      <c r="B29" s="187">
        <v>0</v>
      </c>
      <c r="C29" s="187">
        <v>0</v>
      </c>
      <c r="D29" s="262">
        <v>45.59</v>
      </c>
      <c r="E29" s="263">
        <f t="shared" si="0"/>
        <v>45.59</v>
      </c>
      <c r="F29" s="248">
        <f t="shared" si="1"/>
        <v>0.41671845866998147</v>
      </c>
      <c r="G29" s="248">
        <f>E29/$E$66</f>
        <v>1.3339704244214612E-3</v>
      </c>
      <c r="H29" s="264">
        <f>E29-E30</f>
        <v>13.410000000000004</v>
      </c>
    </row>
    <row r="30" spans="1:8" ht="15.75" thickBot="1" x14ac:dyDescent="0.3">
      <c r="A30" s="100" t="s">
        <v>16</v>
      </c>
      <c r="B30" s="213">
        <v>0</v>
      </c>
      <c r="C30" s="213">
        <v>0</v>
      </c>
      <c r="D30" s="213">
        <v>32.18</v>
      </c>
      <c r="E30" s="250">
        <f t="shared" si="0"/>
        <v>32.18</v>
      </c>
      <c r="F30" s="245"/>
      <c r="G30" s="253"/>
      <c r="H30" s="265"/>
    </row>
    <row r="31" spans="1:8" ht="16.5" thickBot="1" x14ac:dyDescent="0.3">
      <c r="A31" s="37" t="s">
        <v>25</v>
      </c>
      <c r="B31" s="187">
        <v>0</v>
      </c>
      <c r="C31" s="187">
        <v>0</v>
      </c>
      <c r="D31" s="187">
        <v>5.68</v>
      </c>
      <c r="E31" s="249">
        <f t="shared" si="0"/>
        <v>5.68</v>
      </c>
      <c r="F31" s="248">
        <f t="shared" si="1"/>
        <v>1.7980295566502464</v>
      </c>
      <c r="G31" s="248">
        <f>E31/$E$66</f>
        <v>1.6619767516371788E-4</v>
      </c>
      <c r="H31" s="261">
        <f>E31-E32</f>
        <v>3.65</v>
      </c>
    </row>
    <row r="32" spans="1:8" ht="15.75" thickBot="1" x14ac:dyDescent="0.3">
      <c r="A32" s="100" t="s">
        <v>16</v>
      </c>
      <c r="B32" s="213">
        <v>0</v>
      </c>
      <c r="C32" s="213">
        <v>0</v>
      </c>
      <c r="D32" s="213">
        <v>2.0299999999999998</v>
      </c>
      <c r="E32" s="250">
        <f t="shared" si="0"/>
        <v>2.0299999999999998</v>
      </c>
      <c r="F32" s="253"/>
      <c r="G32" s="245"/>
      <c r="H32" s="256"/>
    </row>
    <row r="33" spans="1:8" ht="16.5" thickBot="1" x14ac:dyDescent="0.3">
      <c r="A33" s="37" t="s">
        <v>59</v>
      </c>
      <c r="B33" s="378">
        <v>857.56</v>
      </c>
      <c r="C33" s="406">
        <v>0</v>
      </c>
      <c r="D33" s="378">
        <v>530.27</v>
      </c>
      <c r="E33" s="249">
        <f t="shared" si="0"/>
        <v>1387.83</v>
      </c>
      <c r="F33" s="266">
        <f t="shared" si="1"/>
        <v>-0.31460446648163337</v>
      </c>
      <c r="G33" s="252">
        <f>E33/$E$66</f>
        <v>4.060811963423637E-2</v>
      </c>
      <c r="H33" s="267">
        <f>E33-E34</f>
        <v>-637.0300000000002</v>
      </c>
    </row>
    <row r="34" spans="1:8" ht="15.75" thickBot="1" x14ac:dyDescent="0.3">
      <c r="A34" s="100" t="s">
        <v>16</v>
      </c>
      <c r="B34" s="407">
        <v>1535.38</v>
      </c>
      <c r="C34" s="123">
        <v>0</v>
      </c>
      <c r="D34" s="394">
        <v>489.48</v>
      </c>
      <c r="E34" s="333">
        <f t="shared" si="0"/>
        <v>2024.8600000000001</v>
      </c>
      <c r="F34" s="253"/>
      <c r="G34" s="247"/>
      <c r="H34" s="256"/>
    </row>
    <row r="35" spans="1:8" ht="16.5" thickBot="1" x14ac:dyDescent="0.3">
      <c r="A35" s="37" t="s">
        <v>28</v>
      </c>
      <c r="B35" s="334">
        <v>1210.92</v>
      </c>
      <c r="C35" s="249">
        <v>42.11</v>
      </c>
      <c r="D35" s="249">
        <v>987.42</v>
      </c>
      <c r="E35" s="187">
        <f t="shared" si="0"/>
        <v>2240.4499999999998</v>
      </c>
      <c r="F35" s="252">
        <f t="shared" si="1"/>
        <v>-0.12519669359530525</v>
      </c>
      <c r="G35" s="248">
        <f>E35/$E$66</f>
        <v>6.5555912204322483E-2</v>
      </c>
      <c r="H35" s="267">
        <f>E35-E36</f>
        <v>-320.64000000000033</v>
      </c>
    </row>
    <row r="36" spans="1:8" ht="15.75" thickBot="1" x14ac:dyDescent="0.3">
      <c r="A36" s="100" t="s">
        <v>16</v>
      </c>
      <c r="B36" s="213">
        <v>1720.02</v>
      </c>
      <c r="C36" s="213">
        <v>36.96</v>
      </c>
      <c r="D36" s="213">
        <v>804.11</v>
      </c>
      <c r="E36" s="268">
        <f t="shared" si="0"/>
        <v>2561.09</v>
      </c>
      <c r="F36" s="253"/>
      <c r="G36" s="269"/>
      <c r="H36" s="270"/>
    </row>
    <row r="37" spans="1:8" ht="16.5" thickBot="1" x14ac:dyDescent="0.3">
      <c r="A37" s="37" t="s">
        <v>30</v>
      </c>
      <c r="B37" s="187">
        <v>1897</v>
      </c>
      <c r="C37" s="187">
        <v>0</v>
      </c>
      <c r="D37" s="187">
        <v>513.98</v>
      </c>
      <c r="E37" s="251">
        <f t="shared" si="0"/>
        <v>2410.98</v>
      </c>
      <c r="F37" s="266">
        <f t="shared" si="1"/>
        <v>0.76785282191539761</v>
      </c>
      <c r="G37" s="266">
        <f>E37/$E$66</f>
        <v>7.0545646279264185E-2</v>
      </c>
      <c r="H37" s="281">
        <f>E37-E38</f>
        <v>1047.19</v>
      </c>
    </row>
    <row r="38" spans="1:8" ht="15.75" thickBot="1" x14ac:dyDescent="0.3">
      <c r="A38" s="100" t="s">
        <v>16</v>
      </c>
      <c r="B38" s="213">
        <v>825.23</v>
      </c>
      <c r="C38" s="213">
        <v>0</v>
      </c>
      <c r="D38" s="213">
        <v>538.55999999999995</v>
      </c>
      <c r="E38" s="244">
        <f t="shared" si="0"/>
        <v>1363.79</v>
      </c>
      <c r="F38" s="253"/>
      <c r="G38" s="253"/>
      <c r="H38" s="276"/>
    </row>
    <row r="39" spans="1:8" ht="16.5" thickBot="1" x14ac:dyDescent="0.3">
      <c r="A39" s="37" t="s">
        <v>60</v>
      </c>
      <c r="B39" s="187">
        <v>0</v>
      </c>
      <c r="C39" s="187">
        <v>1.9</v>
      </c>
      <c r="D39" s="187">
        <v>1.08</v>
      </c>
      <c r="E39" s="249">
        <f t="shared" si="0"/>
        <v>2.98</v>
      </c>
      <c r="F39" s="266">
        <f t="shared" si="1"/>
        <v>1.0410958904109588</v>
      </c>
      <c r="G39" s="266">
        <f>E39/$E$66</f>
        <v>8.7195259152795653E-5</v>
      </c>
      <c r="H39" s="267">
        <f>E39-E40</f>
        <v>1.52</v>
      </c>
    </row>
    <row r="40" spans="1:8" ht="15.75" thickBot="1" x14ac:dyDescent="0.3">
      <c r="A40" s="100" t="s">
        <v>16</v>
      </c>
      <c r="B40" s="215">
        <v>0</v>
      </c>
      <c r="C40" s="215">
        <v>1.02</v>
      </c>
      <c r="D40" s="215">
        <v>0.44</v>
      </c>
      <c r="E40" s="280">
        <f t="shared" si="0"/>
        <v>1.46</v>
      </c>
      <c r="F40" s="154"/>
      <c r="G40" s="154"/>
      <c r="H40" s="224"/>
    </row>
    <row r="41" spans="1:8" s="210" customFormat="1" ht="16.5" thickBot="1" x14ac:dyDescent="0.3">
      <c r="A41" s="37" t="s">
        <v>18</v>
      </c>
      <c r="B41" s="148">
        <v>1526.44</v>
      </c>
      <c r="C41" s="424">
        <v>0</v>
      </c>
      <c r="D41" s="425">
        <v>43.4</v>
      </c>
      <c r="E41" s="148">
        <f t="shared" si="0"/>
        <v>1569.8400000000001</v>
      </c>
      <c r="F41" s="277">
        <f t="shared" ref="F41" si="3">(E41-E42)/E42</f>
        <v>0.28770404396686078</v>
      </c>
      <c r="G41" s="277">
        <f>E41/$E$66</f>
        <v>4.5933760277994881E-2</v>
      </c>
      <c r="H41" s="278">
        <f>E41-E42</f>
        <v>350.74</v>
      </c>
    </row>
    <row r="42" spans="1:8" ht="15.75" thickBot="1" x14ac:dyDescent="0.3">
      <c r="A42" s="100" t="s">
        <v>16</v>
      </c>
      <c r="B42" s="213">
        <v>1181.1400000000001</v>
      </c>
      <c r="C42" s="213">
        <v>0</v>
      </c>
      <c r="D42" s="213">
        <v>37.96</v>
      </c>
      <c r="E42" s="151">
        <f t="shared" si="0"/>
        <v>1219.1000000000001</v>
      </c>
      <c r="F42" s="253"/>
      <c r="G42" s="253"/>
      <c r="H42" s="276"/>
    </row>
    <row r="43" spans="1:8" s="210" customFormat="1" ht="15.75" thickBot="1" x14ac:dyDescent="0.3">
      <c r="A43" s="201" t="s">
        <v>61</v>
      </c>
      <c r="B43" s="212">
        <v>399.93</v>
      </c>
      <c r="C43" s="212">
        <v>0</v>
      </c>
      <c r="D43" s="417">
        <v>15.5</v>
      </c>
      <c r="E43" s="148">
        <f t="shared" si="0"/>
        <v>415.43</v>
      </c>
      <c r="F43" s="277">
        <f t="shared" ref="F43" si="4">(E43-E44)/E44</f>
        <v>39.022157996146433</v>
      </c>
      <c r="G43" s="277">
        <f>E43/$E$66</f>
        <v>1.215554580867312E-2</v>
      </c>
      <c r="H43" s="278">
        <f>E43-E44</f>
        <v>405.05</v>
      </c>
    </row>
    <row r="44" spans="1:8" ht="15.75" thickBot="1" x14ac:dyDescent="0.3">
      <c r="A44" s="100" t="s">
        <v>16</v>
      </c>
      <c r="B44" s="145">
        <v>1.89</v>
      </c>
      <c r="C44" s="145">
        <v>0</v>
      </c>
      <c r="D44" s="145">
        <v>8.49</v>
      </c>
      <c r="E44" s="151">
        <f t="shared" si="0"/>
        <v>10.38</v>
      </c>
      <c r="F44" s="271"/>
      <c r="G44" s="271"/>
      <c r="H44" s="279"/>
    </row>
    <row r="45" spans="1:8" s="210" customFormat="1" ht="15.75" thickBot="1" x14ac:dyDescent="0.3">
      <c r="A45" s="201" t="s">
        <v>24</v>
      </c>
      <c r="B45" s="424">
        <v>1509.99</v>
      </c>
      <c r="C45" s="425">
        <v>18.84</v>
      </c>
      <c r="D45" s="425">
        <v>123.07</v>
      </c>
      <c r="E45" s="148">
        <f t="shared" si="0"/>
        <v>1651.8999999999999</v>
      </c>
      <c r="F45" s="277">
        <f t="shared" ref="F45" si="5">(E45-E46)/E46</f>
        <v>1.1093021771052798</v>
      </c>
      <c r="G45" s="277">
        <f>E45/$E$66</f>
        <v>4.8334848521645345E-2</v>
      </c>
      <c r="H45" s="278">
        <f>E45-E46</f>
        <v>868.74999999999989</v>
      </c>
    </row>
    <row r="46" spans="1:8" ht="15.75" thickBot="1" x14ac:dyDescent="0.3">
      <c r="A46" s="100" t="s">
        <v>16</v>
      </c>
      <c r="B46" s="145">
        <v>700.3</v>
      </c>
      <c r="C46" s="145">
        <v>13.02</v>
      </c>
      <c r="D46" s="145">
        <v>69.83</v>
      </c>
      <c r="E46" s="151">
        <f t="shared" si="0"/>
        <v>783.15</v>
      </c>
      <c r="F46" s="271"/>
      <c r="G46" s="271"/>
      <c r="H46" s="279"/>
    </row>
    <row r="47" spans="1:8" s="210" customFormat="1" ht="15.75" thickBot="1" x14ac:dyDescent="0.3">
      <c r="A47" s="201" t="s">
        <v>62</v>
      </c>
      <c r="B47" s="424">
        <v>0</v>
      </c>
      <c r="C47" s="425">
        <v>0</v>
      </c>
      <c r="D47" s="417">
        <v>13.49</v>
      </c>
      <c r="E47" s="426">
        <f t="shared" si="0"/>
        <v>13.49</v>
      </c>
      <c r="F47" s="277">
        <f t="shared" ref="F47" si="6">(E47-E48)/E48</f>
        <v>-2.1241666666666665</v>
      </c>
      <c r="G47" s="277">
        <f>E47/$E$66</f>
        <v>3.9471947851382999E-4</v>
      </c>
      <c r="H47" s="278">
        <f>E47-E48</f>
        <v>25.490000000000002</v>
      </c>
    </row>
    <row r="48" spans="1:8" ht="15.75" thickBot="1" x14ac:dyDescent="0.3">
      <c r="A48" s="100" t="s">
        <v>16</v>
      </c>
      <c r="B48" s="145">
        <v>-24.03</v>
      </c>
      <c r="C48" s="145">
        <v>0</v>
      </c>
      <c r="D48" s="145">
        <v>12.03</v>
      </c>
      <c r="E48" s="151">
        <f t="shared" si="0"/>
        <v>-12.000000000000002</v>
      </c>
      <c r="F48" s="271"/>
      <c r="G48" s="271"/>
      <c r="H48" s="279"/>
    </row>
    <row r="49" spans="1:8" s="210" customFormat="1" ht="15.75" thickBot="1" x14ac:dyDescent="0.3">
      <c r="A49" s="201" t="s">
        <v>17</v>
      </c>
      <c r="B49" s="427">
        <v>1175.8499999999999</v>
      </c>
      <c r="C49" s="428">
        <v>42.15</v>
      </c>
      <c r="D49" s="336">
        <v>88.58</v>
      </c>
      <c r="E49" s="146">
        <f t="shared" si="0"/>
        <v>1306.58</v>
      </c>
      <c r="F49" s="277">
        <f t="shared" ref="F49" si="7">(E49-E50)/E50</f>
        <v>1.5543586635647395</v>
      </c>
      <c r="G49" s="277">
        <f>E49/$E$66</f>
        <v>3.8230732115389174E-2</v>
      </c>
      <c r="H49" s="278">
        <f>E49-E50</f>
        <v>795.06999999999994</v>
      </c>
    </row>
    <row r="50" spans="1:8" ht="15.75" thickBot="1" x14ac:dyDescent="0.3">
      <c r="A50" s="100" t="s">
        <v>16</v>
      </c>
      <c r="B50" s="60">
        <v>415.76</v>
      </c>
      <c r="C50" s="60">
        <v>32.71</v>
      </c>
      <c r="D50" s="60">
        <v>63.04</v>
      </c>
      <c r="E50" s="151">
        <f t="shared" si="0"/>
        <v>511.51</v>
      </c>
      <c r="F50" s="271"/>
      <c r="G50" s="271"/>
      <c r="H50" s="279"/>
    </row>
    <row r="51" spans="1:8" s="210" customFormat="1" ht="15.75" thickBot="1" x14ac:dyDescent="0.3">
      <c r="A51" s="201" t="s">
        <v>29</v>
      </c>
      <c r="B51" s="424">
        <v>1116.98</v>
      </c>
      <c r="C51" s="417">
        <v>0</v>
      </c>
      <c r="D51" s="212">
        <v>598.29</v>
      </c>
      <c r="E51" s="146">
        <f t="shared" si="0"/>
        <v>1715.27</v>
      </c>
      <c r="F51" s="277">
        <f t="shared" ref="F51" si="8">(E51-E52)/E52</f>
        <v>-0.24041591199953949</v>
      </c>
      <c r="G51" s="277">
        <f>E51/$E$66</f>
        <v>5.0189064485575773E-2</v>
      </c>
      <c r="H51" s="278">
        <f>E51-E52</f>
        <v>-542.90000000000009</v>
      </c>
    </row>
    <row r="52" spans="1:8" s="218" customFormat="1" ht="16.5" customHeight="1" thickBot="1" x14ac:dyDescent="0.3">
      <c r="A52" s="100" t="s">
        <v>16</v>
      </c>
      <c r="B52" s="213">
        <v>1470.4</v>
      </c>
      <c r="C52" s="213">
        <v>0</v>
      </c>
      <c r="D52" s="213">
        <v>787.77</v>
      </c>
      <c r="E52" s="151">
        <f t="shared" si="0"/>
        <v>2258.17</v>
      </c>
      <c r="F52" s="253"/>
      <c r="G52" s="253"/>
      <c r="H52" s="276"/>
    </row>
    <row r="53" spans="1:8" s="210" customFormat="1" ht="15.75" thickBot="1" x14ac:dyDescent="0.3">
      <c r="A53" s="201" t="s">
        <v>22</v>
      </c>
      <c r="B53" s="212">
        <v>1712.25</v>
      </c>
      <c r="C53" s="212">
        <v>0</v>
      </c>
      <c r="D53" s="212">
        <v>68.25</v>
      </c>
      <c r="E53" s="273">
        <f t="shared" si="0"/>
        <v>1780.5</v>
      </c>
      <c r="F53" s="274">
        <f t="shared" ref="F53" si="9">(E53-E54)/E54</f>
        <v>0.34659890184689385</v>
      </c>
      <c r="G53" s="274">
        <f>E53/$E$66</f>
        <v>5.2097704336091497E-2</v>
      </c>
      <c r="H53" s="275">
        <f>E53-E54</f>
        <v>458.28</v>
      </c>
    </row>
    <row r="54" spans="1:8" customFormat="1" ht="15.75" thickBot="1" x14ac:dyDescent="0.3">
      <c r="A54" s="100" t="s">
        <v>16</v>
      </c>
      <c r="B54" s="145">
        <v>1243.72</v>
      </c>
      <c r="C54" s="145">
        <v>0</v>
      </c>
      <c r="D54" s="145">
        <v>78.5</v>
      </c>
      <c r="E54" s="151">
        <f>B54+C54+D54</f>
        <v>1322.22</v>
      </c>
      <c r="F54" s="271"/>
      <c r="G54" s="271"/>
      <c r="H54" s="272"/>
    </row>
    <row r="55" spans="1:8" ht="15.75" x14ac:dyDescent="0.25">
      <c r="A55" s="101" t="s">
        <v>65</v>
      </c>
      <c r="B55" s="190">
        <f t="shared" ref="B55:E56" si="10">SUM(B7+B9+B11+B13+B15+B17+B19+B21+B23+B25+B27+B29+B31+B33+B35+B37+B39+B41+B43+B45+B47+B49+B51+B53)</f>
        <v>21045.21</v>
      </c>
      <c r="C55" s="190">
        <f t="shared" si="10"/>
        <v>277.68</v>
      </c>
      <c r="D55" s="190">
        <f t="shared" si="10"/>
        <v>4427.88</v>
      </c>
      <c r="E55" s="190">
        <f t="shared" si="10"/>
        <v>25750.77</v>
      </c>
      <c r="F55" s="257">
        <f>(E55-E56)/E56</f>
        <v>0.18078762369813475</v>
      </c>
      <c r="G55" s="257">
        <f>E55/$E$66</f>
        <v>0.75347149783021328</v>
      </c>
      <c r="H55" s="255">
        <f>E55-E56</f>
        <v>3942.6400000000031</v>
      </c>
    </row>
    <row r="56" spans="1:8" x14ac:dyDescent="0.25">
      <c r="A56" s="191" t="s">
        <v>26</v>
      </c>
      <c r="B56" s="418">
        <f t="shared" si="10"/>
        <v>17433.899999999994</v>
      </c>
      <c r="C56" s="418">
        <f t="shared" si="10"/>
        <v>236.57000000000002</v>
      </c>
      <c r="D56" s="418">
        <f t="shared" si="10"/>
        <v>4137.66</v>
      </c>
      <c r="E56" s="418">
        <f t="shared" si="10"/>
        <v>21808.129999999997</v>
      </c>
      <c r="F56" s="192"/>
      <c r="G56" s="192"/>
      <c r="H56" s="193"/>
    </row>
    <row r="57" spans="1:8" ht="15.75" x14ac:dyDescent="0.25">
      <c r="A57" s="189" t="s">
        <v>27</v>
      </c>
      <c r="B57" s="194">
        <f>(B55-B56)/B56</f>
        <v>0.20714298005609796</v>
      </c>
      <c r="C57" s="194">
        <f t="shared" ref="C57:D57" si="11">(C55-C56)/C56</f>
        <v>0.17377520395654555</v>
      </c>
      <c r="D57" s="194">
        <f t="shared" si="11"/>
        <v>7.0141094241672891E-2</v>
      </c>
      <c r="E57" s="194">
        <f>(E55-E56)/E56</f>
        <v>0.18078762369813475</v>
      </c>
      <c r="F57" s="192"/>
      <c r="G57" s="192"/>
      <c r="H57" s="193"/>
    </row>
    <row r="58" spans="1:8" ht="15.75" x14ac:dyDescent="0.25">
      <c r="A58" s="89" t="s">
        <v>38</v>
      </c>
      <c r="B58" s="182"/>
      <c r="C58" s="182"/>
      <c r="D58" s="182"/>
      <c r="E58" s="182"/>
      <c r="F58" s="192"/>
      <c r="G58" s="192"/>
      <c r="H58" s="193"/>
    </row>
    <row r="59" spans="1:8" ht="15.75" thickBot="1" x14ac:dyDescent="0.3">
      <c r="A59" s="210" t="s">
        <v>40</v>
      </c>
      <c r="B59" s="184">
        <v>7177.86</v>
      </c>
      <c r="C59" s="184">
        <v>0</v>
      </c>
      <c r="D59" s="184">
        <v>0</v>
      </c>
      <c r="E59" s="241">
        <f>B59+C59+D59</f>
        <v>7177.86</v>
      </c>
      <c r="F59" s="242">
        <f t="shared" ref="F59" si="12">(E59-E60)/E60</f>
        <v>-8.2604289017237667E-2</v>
      </c>
      <c r="G59" s="242">
        <f>E59/$E$66</f>
        <v>0.21002528955116972</v>
      </c>
      <c r="H59" s="254">
        <f>E59-E60</f>
        <v>-646.3100000000004</v>
      </c>
    </row>
    <row r="60" spans="1:8" ht="15.75" thickBot="1" x14ac:dyDescent="0.3">
      <c r="A60" s="188" t="s">
        <v>16</v>
      </c>
      <c r="B60" s="213">
        <v>7824.17</v>
      </c>
      <c r="C60" s="213">
        <v>0</v>
      </c>
      <c r="D60" s="213">
        <v>0</v>
      </c>
      <c r="E60" s="213">
        <f t="shared" ref="E60:E62" si="13">B60+C60+D60</f>
        <v>7824.17</v>
      </c>
      <c r="F60" s="245"/>
      <c r="G60" s="253"/>
      <c r="H60" s="265"/>
    </row>
    <row r="61" spans="1:8" ht="16.5" thickBot="1" x14ac:dyDescent="0.3">
      <c r="A61" s="183" t="s">
        <v>39</v>
      </c>
      <c r="B61" s="187">
        <v>0</v>
      </c>
      <c r="C61" s="187">
        <v>1247.54</v>
      </c>
      <c r="D61" s="187">
        <v>0</v>
      </c>
      <c r="E61" s="241">
        <f t="shared" si="13"/>
        <v>1247.54</v>
      </c>
      <c r="F61" s="248">
        <f t="shared" ref="F61:F63" si="14">(E61-E62)/E62</f>
        <v>5.7643160618836521E-3</v>
      </c>
      <c r="G61" s="266">
        <f>E61/$E$66</f>
        <v>3.6503212618617005E-2</v>
      </c>
      <c r="H61" s="261">
        <f>E61-E62</f>
        <v>7.1499999999998636</v>
      </c>
    </row>
    <row r="62" spans="1:8" ht="15.75" thickBot="1" x14ac:dyDescent="0.3">
      <c r="A62" s="188" t="s">
        <v>16</v>
      </c>
      <c r="B62" s="213">
        <v>0</v>
      </c>
      <c r="C62" s="213">
        <v>1240.3900000000001</v>
      </c>
      <c r="D62" s="213">
        <v>0</v>
      </c>
      <c r="E62" s="213">
        <f t="shared" si="13"/>
        <v>1240.3900000000001</v>
      </c>
      <c r="F62" s="283"/>
      <c r="G62" s="284"/>
      <c r="H62" s="285"/>
    </row>
    <row r="63" spans="1:8" ht="15.75" x14ac:dyDescent="0.25">
      <c r="A63" s="195" t="s">
        <v>41</v>
      </c>
      <c r="B63" s="196">
        <f>SUM(B59,B61)</f>
        <v>7177.86</v>
      </c>
      <c r="C63" s="196">
        <f>SUM(C59,C61)</f>
        <v>1247.54</v>
      </c>
      <c r="D63" s="190">
        <f>SUM(D59,D61)</f>
        <v>0</v>
      </c>
      <c r="E63" s="282">
        <f t="shared" ref="B63:E64" si="15">SUM(E59,E61)</f>
        <v>8425.4</v>
      </c>
      <c r="F63" s="257">
        <f t="shared" si="14"/>
        <v>-7.0511971899353071E-2</v>
      </c>
      <c r="G63" s="246">
        <f>E63/$E$66</f>
        <v>0.24652850216978672</v>
      </c>
      <c r="H63" s="255">
        <f>E63-E64</f>
        <v>-639.15999999999985</v>
      </c>
    </row>
    <row r="64" spans="1:8" x14ac:dyDescent="0.25">
      <c r="A64" s="191" t="s">
        <v>26</v>
      </c>
      <c r="B64" s="319">
        <f t="shared" si="15"/>
        <v>7824.17</v>
      </c>
      <c r="C64" s="319">
        <f t="shared" si="15"/>
        <v>1240.3900000000001</v>
      </c>
      <c r="D64" s="320">
        <f t="shared" si="15"/>
        <v>0</v>
      </c>
      <c r="E64" s="320">
        <f t="shared" si="15"/>
        <v>9064.56</v>
      </c>
      <c r="F64" s="192"/>
      <c r="G64" s="192"/>
      <c r="H64" s="193"/>
    </row>
    <row r="65" spans="1:8" ht="15.75" x14ac:dyDescent="0.25">
      <c r="A65" s="189" t="s">
        <v>27</v>
      </c>
      <c r="B65" s="194">
        <f t="shared" ref="B65:D65" si="16">(B63-B64)/B64</f>
        <v>-8.2604289017237667E-2</v>
      </c>
      <c r="C65" s="194">
        <f t="shared" si="16"/>
        <v>5.7643160618836521E-3</v>
      </c>
      <c r="D65" s="400" t="e">
        <f t="shared" si="16"/>
        <v>#DIV/0!</v>
      </c>
      <c r="E65" s="194">
        <f>(E63-E64)/E64</f>
        <v>-7.0511971899353071E-2</v>
      </c>
      <c r="F65" s="192"/>
      <c r="G65" s="192"/>
      <c r="H65" s="193"/>
    </row>
    <row r="66" spans="1:8" ht="15.75" x14ac:dyDescent="0.25">
      <c r="A66" s="197" t="s">
        <v>42</v>
      </c>
      <c r="B66" s="186">
        <f>B55+B63</f>
        <v>28223.07</v>
      </c>
      <c r="C66" s="186">
        <f t="shared" ref="C66:E66" si="17">C55+C63</f>
        <v>1525.22</v>
      </c>
      <c r="D66" s="186">
        <f t="shared" si="17"/>
        <v>4427.88</v>
      </c>
      <c r="E66" s="186">
        <f t="shared" si="17"/>
        <v>34176.17</v>
      </c>
      <c r="F66" s="185">
        <f>(E66-E67)/E67</f>
        <v>0.10700330939739958</v>
      </c>
      <c r="G66" s="185">
        <f>E66/$E$66</f>
        <v>1</v>
      </c>
      <c r="H66" s="186">
        <f>E66-E67</f>
        <v>3303.4800000000032</v>
      </c>
    </row>
    <row r="67" spans="1:8" x14ac:dyDescent="0.25">
      <c r="A67" s="191" t="s">
        <v>26</v>
      </c>
      <c r="B67" s="318">
        <f>B64+B56</f>
        <v>25258.069999999992</v>
      </c>
      <c r="C67" s="318">
        <f t="shared" ref="C67:E67" si="18">C64+C56</f>
        <v>1476.96</v>
      </c>
      <c r="D67" s="318">
        <f t="shared" si="18"/>
        <v>4137.66</v>
      </c>
      <c r="E67" s="318">
        <f t="shared" si="18"/>
        <v>30872.689999999995</v>
      </c>
      <c r="F67" s="192"/>
      <c r="G67" s="192"/>
      <c r="H67" s="193"/>
    </row>
    <row r="68" spans="1:8" ht="15.75" x14ac:dyDescent="0.25">
      <c r="A68" s="198" t="s">
        <v>27</v>
      </c>
      <c r="B68" s="185">
        <f>(B66-B67)/B67</f>
        <v>0.11738822483269735</v>
      </c>
      <c r="C68" s="185">
        <f t="shared" ref="C68:E68" si="19">(C66-C67)/C67</f>
        <v>3.2675224786047008E-2</v>
      </c>
      <c r="D68" s="185">
        <f t="shared" si="19"/>
        <v>7.0141094241672891E-2</v>
      </c>
      <c r="E68" s="185">
        <f t="shared" si="19"/>
        <v>0.10700330939739958</v>
      </c>
      <c r="F68" s="185"/>
      <c r="G68" s="185"/>
      <c r="H68" s="186"/>
    </row>
    <row r="69" spans="1:8" ht="15.75" x14ac:dyDescent="0.25">
      <c r="A69" s="181" t="s">
        <v>43</v>
      </c>
      <c r="B69" s="185">
        <f>B66/$E$66</f>
        <v>0.82581137675754779</v>
      </c>
      <c r="C69" s="185">
        <f t="shared" ref="C69:E69" si="20">C66/$E$66</f>
        <v>4.4628172203029191E-2</v>
      </c>
      <c r="D69" s="185">
        <f t="shared" si="20"/>
        <v>0.1295604510394231</v>
      </c>
      <c r="E69" s="185">
        <f t="shared" si="20"/>
        <v>1</v>
      </c>
      <c r="F69" s="185"/>
      <c r="G69" s="185"/>
      <c r="H69" s="186"/>
    </row>
    <row r="70" spans="1:8" x14ac:dyDescent="0.25">
      <c r="A70" s="191" t="s">
        <v>44</v>
      </c>
      <c r="B70" s="316">
        <f>B67/$E$67</f>
        <v>0.81813635287368858</v>
      </c>
      <c r="C70" s="316">
        <f t="shared" ref="C70:E70" si="21">C67/$E$67</f>
        <v>4.7840340443284994E-2</v>
      </c>
      <c r="D70" s="316">
        <f t="shared" si="21"/>
        <v>0.13402330668302634</v>
      </c>
      <c r="E70" s="317">
        <f t="shared" si="21"/>
        <v>1</v>
      </c>
      <c r="F70" s="192"/>
      <c r="G70" s="192"/>
      <c r="H70" s="193"/>
    </row>
    <row r="71" spans="1:8" ht="15.75" x14ac:dyDescent="0.25">
      <c r="A71" s="199"/>
    </row>
    <row r="72" spans="1:8" customFormat="1" ht="18.75" x14ac:dyDescent="0.3">
      <c r="A72" s="97" t="s">
        <v>45</v>
      </c>
    </row>
    <row r="73" spans="1:8" s="210" customFormat="1" x14ac:dyDescent="0.25">
      <c r="A73" s="210" t="s">
        <v>67</v>
      </c>
    </row>
    <row r="74" spans="1:8" s="210" customFormat="1" x14ac:dyDescent="0.25">
      <c r="A74" s="210" t="s">
        <v>68</v>
      </c>
    </row>
    <row r="75" spans="1:8" customFormat="1" x14ac:dyDescent="0.25">
      <c r="A75" s="210" t="s">
        <v>75</v>
      </c>
    </row>
    <row r="76" spans="1:8" customFormat="1" x14ac:dyDescent="0.25">
      <c r="A76" s="210" t="s">
        <v>73</v>
      </c>
    </row>
    <row r="77" spans="1:8" x14ac:dyDescent="0.25">
      <c r="A77" s="210" t="s">
        <v>79</v>
      </c>
    </row>
  </sheetData>
  <mergeCells count="2">
    <mergeCell ref="A1:H2"/>
    <mergeCell ref="A3:H3"/>
  </mergeCells>
  <pageMargins left="0.7" right="0.7" top="0.75" bottom="0.75" header="0.3" footer="0.3"/>
  <pageSetup paperSize="9" scale="60" orientation="portrait" r:id="rId1"/>
  <ignoredErrors>
    <ignoredError sqref="D65 F55 B57:D57 F39 F21 D68 G7 G9 G21:G29 F27 G17:G18 F19 G11:G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O2192"/>
  <sheetViews>
    <sheetView tabSelected="1" workbookViewId="0">
      <pane xSplit="1" topLeftCell="B1" activePane="topRight" state="frozen"/>
      <selection pane="topRight" sqref="A1:R2"/>
    </sheetView>
  </sheetViews>
  <sheetFormatPr defaultRowHeight="15" x14ac:dyDescent="0.25"/>
  <cols>
    <col min="1" max="1" width="30.28515625" customWidth="1"/>
    <col min="2" max="2" width="9.5703125" customWidth="1"/>
    <col min="3" max="4" width="9.28515625" customWidth="1"/>
    <col min="5" max="5" width="11.28515625" customWidth="1"/>
    <col min="6" max="6" width="9.28515625" customWidth="1"/>
    <col min="7" max="7" width="9.85546875" customWidth="1"/>
    <col min="8" max="8" width="10.140625" customWidth="1"/>
    <col min="9" max="10" width="11.42578125" customWidth="1"/>
    <col min="11" max="11" width="9.42578125" customWidth="1"/>
    <col min="12" max="13" width="10.140625" customWidth="1"/>
    <col min="14" max="14" width="13.140625" customWidth="1"/>
    <col min="15" max="15" width="10.7109375" bestFit="1" customWidth="1"/>
    <col min="16" max="16" width="14.7109375" customWidth="1"/>
    <col min="17" max="17" width="11.85546875" customWidth="1"/>
    <col min="18" max="18" width="12.5703125" style="98" customWidth="1"/>
    <col min="19" max="197" width="9.140625" style="1"/>
  </cols>
  <sheetData>
    <row r="1" spans="1:112" x14ac:dyDescent="0.25">
      <c r="A1" s="470" t="s">
        <v>81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</row>
    <row r="2" spans="1:112" ht="24.75" customHeight="1" x14ac:dyDescent="0.25">
      <c r="A2" s="471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</row>
    <row r="3" spans="1:112" ht="110.2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48</v>
      </c>
      <c r="K3" s="3" t="s">
        <v>9</v>
      </c>
      <c r="L3" s="3" t="s">
        <v>10</v>
      </c>
      <c r="M3" s="3" t="s">
        <v>11</v>
      </c>
      <c r="N3" s="3" t="s">
        <v>54</v>
      </c>
      <c r="O3" s="3" t="s">
        <v>12</v>
      </c>
      <c r="P3" s="4" t="s">
        <v>13</v>
      </c>
      <c r="Q3" s="5" t="s">
        <v>14</v>
      </c>
      <c r="R3" s="6" t="s">
        <v>15</v>
      </c>
    </row>
    <row r="4" spans="1:112" ht="16.5" thickBot="1" x14ac:dyDescent="0.3">
      <c r="A4" s="89" t="s">
        <v>63</v>
      </c>
      <c r="B4" s="106"/>
      <c r="C4" s="305"/>
      <c r="D4" s="305"/>
      <c r="E4" s="305"/>
      <c r="F4" s="107"/>
      <c r="G4" s="305"/>
      <c r="H4" s="107"/>
      <c r="I4" s="306"/>
      <c r="J4" s="306"/>
      <c r="K4" s="307"/>
      <c r="L4" s="308"/>
      <c r="M4" s="308"/>
      <c r="N4" s="301"/>
      <c r="O4" s="306"/>
      <c r="P4" s="309"/>
      <c r="Q4" s="310"/>
      <c r="R4" s="108"/>
    </row>
    <row r="5" spans="1:112" s="1" customFormat="1" ht="16.5" thickBot="1" x14ac:dyDescent="0.3">
      <c r="A5" s="337" t="s">
        <v>72</v>
      </c>
      <c r="B5" s="350">
        <v>0</v>
      </c>
      <c r="C5" s="173">
        <v>0</v>
      </c>
      <c r="D5" s="173">
        <v>0</v>
      </c>
      <c r="E5" s="173">
        <v>0</v>
      </c>
      <c r="F5" s="173">
        <v>0</v>
      </c>
      <c r="G5" s="17">
        <v>75.319999999999993</v>
      </c>
      <c r="H5" s="351">
        <v>27.46</v>
      </c>
      <c r="I5" s="173">
        <v>47.86</v>
      </c>
      <c r="J5" s="173">
        <v>29.42</v>
      </c>
      <c r="K5" s="350">
        <v>0</v>
      </c>
      <c r="L5" s="350">
        <v>34.89</v>
      </c>
      <c r="M5" s="9">
        <v>1.3</v>
      </c>
      <c r="N5" s="353">
        <v>0</v>
      </c>
      <c r="O5" s="173">
        <f>B5+D5+E5+F5+H5+I5+J5+K5+L5+M5+N5</f>
        <v>140.93</v>
      </c>
      <c r="P5" s="338">
        <f>(O5-O6)/O6</f>
        <v>153.86813186813188</v>
      </c>
      <c r="Q5" s="339">
        <f>O5/$O$84</f>
        <v>8.2917090675631029E-4</v>
      </c>
      <c r="R5" s="340">
        <f>O5-O6</f>
        <v>140.02000000000001</v>
      </c>
    </row>
    <row r="6" spans="1:112" ht="16.5" thickBot="1" x14ac:dyDescent="0.3">
      <c r="A6" s="300" t="s">
        <v>36</v>
      </c>
      <c r="B6" s="352">
        <v>0</v>
      </c>
      <c r="C6" s="311">
        <v>0</v>
      </c>
      <c r="D6" s="311">
        <v>0</v>
      </c>
      <c r="E6" s="311">
        <v>0</v>
      </c>
      <c r="F6" s="311">
        <v>0</v>
      </c>
      <c r="G6" s="311">
        <v>0.81</v>
      </c>
      <c r="H6" s="311">
        <v>0.04</v>
      </c>
      <c r="I6" s="311">
        <v>0.77</v>
      </c>
      <c r="J6" s="311">
        <v>0.1</v>
      </c>
      <c r="K6" s="325">
        <v>0</v>
      </c>
      <c r="L6" s="325">
        <v>0</v>
      </c>
      <c r="M6" s="327">
        <v>0</v>
      </c>
      <c r="N6" s="325">
        <v>0</v>
      </c>
      <c r="O6" s="312">
        <f>B6+D6+E6+F6+H6+I6+J6+K6+L6+M6+N6</f>
        <v>0.91</v>
      </c>
      <c r="P6" s="302"/>
      <c r="Q6" s="304"/>
      <c r="R6" s="303"/>
    </row>
    <row r="7" spans="1:112" s="1" customFormat="1" ht="16.5" thickBot="1" x14ac:dyDescent="0.3">
      <c r="A7" s="37" t="s">
        <v>19</v>
      </c>
      <c r="B7" s="379">
        <v>946.14</v>
      </c>
      <c r="C7" s="365">
        <v>160.97999999999999</v>
      </c>
      <c r="D7" s="365">
        <v>150.68</v>
      </c>
      <c r="E7" s="365">
        <v>10.3</v>
      </c>
      <c r="F7" s="365">
        <v>141.21</v>
      </c>
      <c r="G7" s="365">
        <v>4857.03</v>
      </c>
      <c r="H7" s="365">
        <v>2102.83</v>
      </c>
      <c r="I7" s="365">
        <v>2754.2</v>
      </c>
      <c r="J7" s="365">
        <v>2336.4299999999998</v>
      </c>
      <c r="K7" s="365">
        <v>23.56</v>
      </c>
      <c r="L7" s="374">
        <v>309.94</v>
      </c>
      <c r="M7" s="365">
        <v>260.14</v>
      </c>
      <c r="N7" s="445">
        <v>2023.5500000000002</v>
      </c>
      <c r="O7" s="9">
        <f>B7+C7+F7+G7+J7+K7+L7+M7+N7</f>
        <v>11058.98</v>
      </c>
      <c r="P7" s="10">
        <f>(O7-O8)/O8</f>
        <v>0.17085467569839563</v>
      </c>
      <c r="Q7" s="11">
        <f>O7/$O$84</f>
        <v>6.5066234828637617E-2</v>
      </c>
      <c r="R7" s="12">
        <f>O7-O8</f>
        <v>1613.7600000000002</v>
      </c>
      <c r="S7" s="13"/>
    </row>
    <row r="8" spans="1:112" s="16" customFormat="1" ht="16.5" thickBot="1" x14ac:dyDescent="0.3">
      <c r="A8" s="143" t="s">
        <v>16</v>
      </c>
      <c r="B8" s="381">
        <v>821.04</v>
      </c>
      <c r="C8" s="381">
        <v>137.56</v>
      </c>
      <c r="D8" s="381">
        <v>131.66</v>
      </c>
      <c r="E8" s="382">
        <v>5.9</v>
      </c>
      <c r="F8" s="383">
        <v>116.82</v>
      </c>
      <c r="G8" s="383">
        <v>4152.67</v>
      </c>
      <c r="H8" s="383">
        <v>2119.64</v>
      </c>
      <c r="I8" s="383">
        <v>2033.03</v>
      </c>
      <c r="J8" s="383">
        <v>1496.7</v>
      </c>
      <c r="K8" s="381">
        <v>4.0999999999999996</v>
      </c>
      <c r="L8" s="381">
        <v>240.65</v>
      </c>
      <c r="M8" s="381">
        <v>196.42</v>
      </c>
      <c r="N8" s="124">
        <v>2279.2599999999998</v>
      </c>
      <c r="O8" s="325">
        <f t="shared" ref="O8:O54" si="0">B8+C8+F8+G8+J8+K8+L8+M8+N8</f>
        <v>9445.2199999999993</v>
      </c>
      <c r="P8" s="26"/>
      <c r="Q8" s="27"/>
      <c r="R8" s="2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5"/>
    </row>
    <row r="9" spans="1:112" s="1" customFormat="1" ht="16.5" thickBot="1" x14ac:dyDescent="0.3">
      <c r="A9" s="37" t="s">
        <v>23</v>
      </c>
      <c r="B9" s="374">
        <v>123.25</v>
      </c>
      <c r="C9" s="374">
        <v>52.08</v>
      </c>
      <c r="D9" s="374">
        <v>52.08</v>
      </c>
      <c r="E9" s="419">
        <v>0</v>
      </c>
      <c r="F9" s="374">
        <v>30.99</v>
      </c>
      <c r="G9" s="419">
        <v>1143</v>
      </c>
      <c r="H9" s="374">
        <v>678.29</v>
      </c>
      <c r="I9" s="374">
        <v>464.71</v>
      </c>
      <c r="J9" s="374">
        <v>312.7</v>
      </c>
      <c r="K9" s="419">
        <v>0</v>
      </c>
      <c r="L9" s="374">
        <v>40.21</v>
      </c>
      <c r="M9" s="374">
        <v>21.87</v>
      </c>
      <c r="N9" s="374">
        <v>534.77</v>
      </c>
      <c r="O9" s="9">
        <f t="shared" si="0"/>
        <v>2258.87</v>
      </c>
      <c r="P9" s="19">
        <f>(O9-O10)/O10</f>
        <v>0.28814767504191408</v>
      </c>
      <c r="Q9" s="20">
        <f>O9/$O$84</f>
        <v>1.3290209935036022E-2</v>
      </c>
      <c r="R9" s="12">
        <f>O9-O10</f>
        <v>505.28999999999974</v>
      </c>
      <c r="S9" s="13"/>
      <c r="T9" s="21"/>
    </row>
    <row r="10" spans="1:112" s="16" customFormat="1" ht="16.5" thickBot="1" x14ac:dyDescent="0.3">
      <c r="A10" s="143" t="s">
        <v>16</v>
      </c>
      <c r="B10" s="383">
        <v>61.05</v>
      </c>
      <c r="C10" s="383">
        <v>31.39</v>
      </c>
      <c r="D10" s="383">
        <v>31.39</v>
      </c>
      <c r="E10" s="125">
        <v>0</v>
      </c>
      <c r="F10" s="381">
        <v>17.46</v>
      </c>
      <c r="G10" s="382">
        <v>1073.8699999999999</v>
      </c>
      <c r="H10" s="381">
        <v>693.87</v>
      </c>
      <c r="I10" s="456">
        <v>380</v>
      </c>
      <c r="J10" s="381">
        <v>134.36000000000001</v>
      </c>
      <c r="K10" s="311">
        <v>0</v>
      </c>
      <c r="L10" s="383">
        <v>29.14</v>
      </c>
      <c r="M10" s="383">
        <v>14.3</v>
      </c>
      <c r="N10" s="381">
        <v>392.01</v>
      </c>
      <c r="O10" s="325">
        <f t="shared" si="0"/>
        <v>1753.5800000000002</v>
      </c>
      <c r="P10" s="26"/>
      <c r="Q10" s="27"/>
      <c r="R10" s="28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5"/>
    </row>
    <row r="11" spans="1:112" s="1" customFormat="1" ht="16.5" thickBot="1" x14ac:dyDescent="0.3">
      <c r="A11" s="37" t="s">
        <v>20</v>
      </c>
      <c r="B11" s="380">
        <v>264.61</v>
      </c>
      <c r="C11" s="296">
        <v>75</v>
      </c>
      <c r="D11" s="32">
        <v>75</v>
      </c>
      <c r="E11" s="9">
        <v>0</v>
      </c>
      <c r="F11" s="9">
        <v>35.53</v>
      </c>
      <c r="G11" s="8">
        <v>3001.05</v>
      </c>
      <c r="H11" s="9">
        <v>1034.97</v>
      </c>
      <c r="I11" s="9">
        <v>1966.08</v>
      </c>
      <c r="J11" s="9">
        <v>276.17</v>
      </c>
      <c r="K11" s="9">
        <v>0</v>
      </c>
      <c r="L11" s="32">
        <v>14.15</v>
      </c>
      <c r="M11" s="32">
        <v>284.95</v>
      </c>
      <c r="N11" s="32">
        <v>476.67</v>
      </c>
      <c r="O11" s="9">
        <f t="shared" si="0"/>
        <v>4428.13</v>
      </c>
      <c r="P11" s="19">
        <f>(O11-O12)/O12</f>
        <v>7.937881476570284E-2</v>
      </c>
      <c r="Q11" s="20">
        <f>O11/$O$84</f>
        <v>2.6053193552365149E-2</v>
      </c>
      <c r="R11" s="12">
        <f>O11-O12</f>
        <v>325.65000000000055</v>
      </c>
      <c r="S11" s="13"/>
      <c r="T11" s="21"/>
    </row>
    <row r="12" spans="1:112" s="16" customFormat="1" ht="16.5" thickBot="1" x14ac:dyDescent="0.3">
      <c r="A12" s="100" t="s">
        <v>16</v>
      </c>
      <c r="B12" s="123">
        <v>325.35000000000002</v>
      </c>
      <c r="C12" s="314">
        <v>71.19</v>
      </c>
      <c r="D12" s="25">
        <v>71.19</v>
      </c>
      <c r="E12" s="25">
        <v>0</v>
      </c>
      <c r="F12" s="25">
        <v>27.64</v>
      </c>
      <c r="G12" s="313">
        <v>2640.66</v>
      </c>
      <c r="H12" s="25">
        <v>992.49</v>
      </c>
      <c r="I12" s="61">
        <v>1648.17</v>
      </c>
      <c r="J12" s="133">
        <v>264.27999999999997</v>
      </c>
      <c r="K12" s="25">
        <v>0</v>
      </c>
      <c r="L12" s="25">
        <v>20.41</v>
      </c>
      <c r="M12" s="25">
        <v>210.08</v>
      </c>
      <c r="N12" s="61">
        <v>542.87</v>
      </c>
      <c r="O12" s="325">
        <f t="shared" si="0"/>
        <v>4102.4799999999996</v>
      </c>
      <c r="P12" s="26"/>
      <c r="Q12" s="27"/>
      <c r="R12" s="28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5"/>
    </row>
    <row r="13" spans="1:112" s="1" customFormat="1" ht="16.5" thickBot="1" x14ac:dyDescent="0.3">
      <c r="A13" s="99" t="s">
        <v>70</v>
      </c>
      <c r="B13" s="17">
        <v>94.63</v>
      </c>
      <c r="C13" s="295">
        <v>0</v>
      </c>
      <c r="D13" s="18">
        <v>0</v>
      </c>
      <c r="E13" s="18">
        <v>0</v>
      </c>
      <c r="F13" s="18">
        <v>0.89</v>
      </c>
      <c r="G13" s="8">
        <v>21.11</v>
      </c>
      <c r="H13" s="18">
        <v>4.0999999999999996</v>
      </c>
      <c r="I13" s="131">
        <v>17.010000000000002</v>
      </c>
      <c r="J13" s="127">
        <v>104.26</v>
      </c>
      <c r="K13" s="18">
        <v>0</v>
      </c>
      <c r="L13" s="18">
        <v>0</v>
      </c>
      <c r="M13" s="18">
        <v>21.76</v>
      </c>
      <c r="N13" s="18">
        <v>0.42</v>
      </c>
      <c r="O13" s="9">
        <f t="shared" si="0"/>
        <v>243.06999999999996</v>
      </c>
      <c r="P13" s="335">
        <f>(O13-O14)/O14</f>
        <v>0.72304529666123185</v>
      </c>
      <c r="Q13" s="20">
        <f>O13/$O$84</f>
        <v>1.4301183020311949E-3</v>
      </c>
      <c r="R13" s="12">
        <f>O13-O14</f>
        <v>101.99999999999997</v>
      </c>
      <c r="S13" s="13"/>
      <c r="T13" s="21"/>
      <c r="AA13" s="21"/>
    </row>
    <row r="14" spans="1:112" s="16" customFormat="1" ht="16.5" thickBot="1" x14ac:dyDescent="0.3">
      <c r="A14" s="344" t="s">
        <v>16</v>
      </c>
      <c r="B14" s="174">
        <v>60.85</v>
      </c>
      <c r="C14" s="31">
        <v>0</v>
      </c>
      <c r="D14" s="25">
        <v>0</v>
      </c>
      <c r="E14" s="25">
        <v>0</v>
      </c>
      <c r="F14" s="25">
        <v>0</v>
      </c>
      <c r="G14" s="136">
        <v>0</v>
      </c>
      <c r="H14" s="25">
        <v>0</v>
      </c>
      <c r="I14" s="61">
        <v>0</v>
      </c>
      <c r="J14" s="65">
        <v>67.37</v>
      </c>
      <c r="K14" s="25">
        <v>0</v>
      </c>
      <c r="L14" s="25">
        <v>0</v>
      </c>
      <c r="M14" s="25">
        <v>12.85</v>
      </c>
      <c r="N14" s="60">
        <v>0</v>
      </c>
      <c r="O14" s="348">
        <f t="shared" si="0"/>
        <v>141.07</v>
      </c>
      <c r="P14" s="26"/>
      <c r="Q14" s="27"/>
      <c r="R14" s="28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5"/>
    </row>
    <row r="15" spans="1:112" s="14" customFormat="1" ht="16.5" thickBot="1" x14ac:dyDescent="0.3">
      <c r="A15" s="201" t="s">
        <v>76</v>
      </c>
      <c r="B15" s="17">
        <v>1.71</v>
      </c>
      <c r="C15" s="294">
        <v>0.28000000000000003</v>
      </c>
      <c r="D15" s="223">
        <v>0.28000000000000003</v>
      </c>
      <c r="E15" s="223">
        <v>0</v>
      </c>
      <c r="F15" s="223">
        <v>0</v>
      </c>
      <c r="G15" s="9">
        <v>26.9</v>
      </c>
      <c r="H15" s="223">
        <v>0.16</v>
      </c>
      <c r="I15" s="223">
        <v>26.74</v>
      </c>
      <c r="J15" s="223">
        <v>63.3</v>
      </c>
      <c r="K15" s="223">
        <v>0</v>
      </c>
      <c r="L15" s="223">
        <v>0</v>
      </c>
      <c r="M15" s="223">
        <v>0.28999999999999998</v>
      </c>
      <c r="N15" s="223">
        <v>0.08</v>
      </c>
      <c r="O15" s="9">
        <f t="shared" si="0"/>
        <v>92.56</v>
      </c>
      <c r="P15" s="335">
        <f>(O15-O16)/O16</f>
        <v>70.200000000000017</v>
      </c>
      <c r="Q15" s="20">
        <f>O15/$O$84</f>
        <v>5.4458283636815501E-4</v>
      </c>
      <c r="R15" s="12">
        <f>O15-O16</f>
        <v>91.26</v>
      </c>
    </row>
    <row r="16" spans="1:112" s="14" customFormat="1" ht="16.5" thickBot="1" x14ac:dyDescent="0.3">
      <c r="A16" s="344" t="s">
        <v>16</v>
      </c>
      <c r="B16" s="321">
        <v>0</v>
      </c>
      <c r="C16" s="326">
        <v>0</v>
      </c>
      <c r="D16" s="61">
        <v>0</v>
      </c>
      <c r="E16" s="60">
        <v>0</v>
      </c>
      <c r="F16" s="64">
        <v>0</v>
      </c>
      <c r="G16" s="327">
        <v>0</v>
      </c>
      <c r="H16" s="61">
        <v>0</v>
      </c>
      <c r="I16" s="61">
        <v>0</v>
      </c>
      <c r="J16" s="61">
        <v>1.18</v>
      </c>
      <c r="K16" s="60">
        <v>0</v>
      </c>
      <c r="L16" s="64">
        <v>0.12</v>
      </c>
      <c r="M16" s="60">
        <v>0</v>
      </c>
      <c r="N16" s="64">
        <v>0</v>
      </c>
      <c r="O16" s="347">
        <f t="shared" si="0"/>
        <v>1.2999999999999998</v>
      </c>
      <c r="P16" s="355"/>
      <c r="Q16" s="356"/>
      <c r="R16" s="28"/>
    </row>
    <row r="17" spans="1:112" s="1" customFormat="1" ht="16.5" thickBot="1" x14ac:dyDescent="0.3">
      <c r="A17" s="345" t="s">
        <v>21</v>
      </c>
      <c r="B17" s="17">
        <v>255.57</v>
      </c>
      <c r="C17" s="297">
        <v>70.66</v>
      </c>
      <c r="D17" s="32">
        <v>70.66</v>
      </c>
      <c r="E17" s="32">
        <v>0</v>
      </c>
      <c r="F17" s="32">
        <v>41.57</v>
      </c>
      <c r="G17" s="32">
        <v>1143.47</v>
      </c>
      <c r="H17" s="32">
        <v>495.47</v>
      </c>
      <c r="I17" s="132">
        <v>648</v>
      </c>
      <c r="J17" s="346">
        <v>294.93</v>
      </c>
      <c r="K17" s="32">
        <v>0</v>
      </c>
      <c r="L17" s="32">
        <v>47.52</v>
      </c>
      <c r="M17" s="32">
        <v>65.13</v>
      </c>
      <c r="N17" s="32">
        <v>635.07999999999993</v>
      </c>
      <c r="O17" s="346">
        <f t="shared" si="0"/>
        <v>2553.9299999999998</v>
      </c>
      <c r="P17" s="354">
        <f>(O17-O18)/O18</f>
        <v>0.33967519592106488</v>
      </c>
      <c r="Q17" s="20">
        <f>O17/$O$84</f>
        <v>1.5026214815100712E-2</v>
      </c>
      <c r="R17" s="12">
        <f>O17-O18</f>
        <v>647.54999999999973</v>
      </c>
      <c r="S17" s="13"/>
      <c r="T17" s="21"/>
    </row>
    <row r="18" spans="1:112" s="16" customFormat="1" ht="16.5" thickBot="1" x14ac:dyDescent="0.3">
      <c r="A18" s="100" t="s">
        <v>16</v>
      </c>
      <c r="B18" s="322">
        <v>241.88</v>
      </c>
      <c r="C18" s="31">
        <v>58.31</v>
      </c>
      <c r="D18" s="25">
        <v>58.31</v>
      </c>
      <c r="E18" s="25">
        <v>0</v>
      </c>
      <c r="F18" s="25">
        <v>42.07</v>
      </c>
      <c r="G18" s="313">
        <v>1037.3399999999999</v>
      </c>
      <c r="H18" s="25">
        <v>510.2</v>
      </c>
      <c r="I18" s="61">
        <v>527.14</v>
      </c>
      <c r="J18" s="65">
        <v>245.91</v>
      </c>
      <c r="K18" s="25">
        <v>0.08</v>
      </c>
      <c r="L18" s="25">
        <v>42.88</v>
      </c>
      <c r="M18" s="25">
        <v>91.76</v>
      </c>
      <c r="N18" s="61">
        <v>146.15</v>
      </c>
      <c r="O18" s="325">
        <f t="shared" si="0"/>
        <v>1906.38</v>
      </c>
      <c r="P18" s="26"/>
      <c r="Q18" s="27"/>
      <c r="R18" s="28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5"/>
    </row>
    <row r="19" spans="1:112" s="1" customFormat="1" ht="16.5" thickBot="1" x14ac:dyDescent="0.3">
      <c r="A19" s="37" t="s">
        <v>71</v>
      </c>
      <c r="B19" s="119">
        <v>83.74</v>
      </c>
      <c r="C19" s="297">
        <v>2.04</v>
      </c>
      <c r="D19" s="30">
        <v>0.04</v>
      </c>
      <c r="E19" s="18">
        <v>2</v>
      </c>
      <c r="F19" s="18">
        <v>4.3</v>
      </c>
      <c r="G19" s="8">
        <v>854.54</v>
      </c>
      <c r="H19" s="18">
        <v>234.25</v>
      </c>
      <c r="I19" s="131">
        <v>620.29</v>
      </c>
      <c r="J19" s="126">
        <v>15.26</v>
      </c>
      <c r="K19" s="18">
        <v>0</v>
      </c>
      <c r="L19" s="18">
        <v>4.43</v>
      </c>
      <c r="M19" s="18">
        <v>0.1</v>
      </c>
      <c r="N19" s="18">
        <v>240.59</v>
      </c>
      <c r="O19" s="9">
        <f t="shared" si="0"/>
        <v>1205</v>
      </c>
      <c r="P19" s="335">
        <f>(O19-O20)/O20</f>
        <v>11.85607596287208</v>
      </c>
      <c r="Q19" s="20">
        <f>O19/$O$84</f>
        <v>7.0896966057003756E-3</v>
      </c>
      <c r="R19" s="12">
        <f>O19-O20</f>
        <v>1111.27</v>
      </c>
      <c r="S19" s="13"/>
      <c r="T19" s="21"/>
    </row>
    <row r="20" spans="1:112" s="16" customFormat="1" ht="16.5" thickBot="1" x14ac:dyDescent="0.3">
      <c r="A20" s="100" t="s">
        <v>16</v>
      </c>
      <c r="B20" s="174">
        <v>13.75</v>
      </c>
      <c r="C20" s="323">
        <v>1.73</v>
      </c>
      <c r="D20" s="25">
        <v>0</v>
      </c>
      <c r="E20" s="25">
        <v>1.73</v>
      </c>
      <c r="F20" s="25">
        <v>0</v>
      </c>
      <c r="G20" s="313">
        <v>74.7</v>
      </c>
      <c r="H20" s="25">
        <v>6.73</v>
      </c>
      <c r="I20" s="61">
        <v>67.97</v>
      </c>
      <c r="J20" s="65">
        <v>2.92</v>
      </c>
      <c r="K20" s="25">
        <v>0</v>
      </c>
      <c r="L20" s="25">
        <v>0.63</v>
      </c>
      <c r="M20" s="25">
        <v>0</v>
      </c>
      <c r="N20" s="60">
        <v>0</v>
      </c>
      <c r="O20" s="349">
        <f t="shared" si="0"/>
        <v>93.73</v>
      </c>
      <c r="P20" s="26"/>
      <c r="Q20" s="27"/>
      <c r="R20" s="28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5"/>
    </row>
    <row r="21" spans="1:112" s="1" customFormat="1" ht="16.5" thickBot="1" x14ac:dyDescent="0.3">
      <c r="A21" s="37" t="s">
        <v>56</v>
      </c>
      <c r="B21" s="324">
        <v>719.65</v>
      </c>
      <c r="C21" s="294">
        <v>180.14</v>
      </c>
      <c r="D21" s="169">
        <v>142.37</v>
      </c>
      <c r="E21" s="110">
        <v>37.770000000000003</v>
      </c>
      <c r="F21" s="170">
        <v>149.1</v>
      </c>
      <c r="G21" s="8">
        <v>3059.99</v>
      </c>
      <c r="H21" s="171">
        <v>1635.12</v>
      </c>
      <c r="I21" s="111">
        <v>1424.87</v>
      </c>
      <c r="J21" s="119">
        <v>1278.72</v>
      </c>
      <c r="K21" s="17">
        <v>28.03</v>
      </c>
      <c r="L21" s="172">
        <v>233.02</v>
      </c>
      <c r="M21" s="173">
        <v>694.46</v>
      </c>
      <c r="N21" s="173">
        <v>2269.75</v>
      </c>
      <c r="O21" s="9">
        <f t="shared" si="0"/>
        <v>8612.86</v>
      </c>
      <c r="P21" s="19">
        <f>(O21-O22)/O22</f>
        <v>0.18147038045528444</v>
      </c>
      <c r="Q21" s="20">
        <f>O21/$O$84</f>
        <v>5.06743272260353E-2</v>
      </c>
      <c r="R21" s="12">
        <f>O21-O22</f>
        <v>1322.9100000000008</v>
      </c>
      <c r="S21" s="13"/>
      <c r="T21" s="21"/>
    </row>
    <row r="22" spans="1:112" s="16" customFormat="1" ht="16.5" thickBot="1" x14ac:dyDescent="0.3">
      <c r="A22" s="100" t="s">
        <v>16</v>
      </c>
      <c r="B22" s="174">
        <v>620.03</v>
      </c>
      <c r="C22" s="314">
        <v>144.59</v>
      </c>
      <c r="D22" s="125">
        <v>109.75</v>
      </c>
      <c r="E22" s="137">
        <v>34.840000000000003</v>
      </c>
      <c r="F22" s="125">
        <v>124.24</v>
      </c>
      <c r="G22" s="313">
        <v>2306.6</v>
      </c>
      <c r="H22" s="124">
        <v>1366.91</v>
      </c>
      <c r="I22" s="138">
        <v>939.69</v>
      </c>
      <c r="J22" s="159">
        <v>992.52</v>
      </c>
      <c r="K22" s="125">
        <v>21.22</v>
      </c>
      <c r="L22" s="124">
        <v>156.25</v>
      </c>
      <c r="M22" s="311">
        <v>593.16</v>
      </c>
      <c r="N22" s="125">
        <v>2331.34</v>
      </c>
      <c r="O22" s="325">
        <f t="shared" si="0"/>
        <v>7289.95</v>
      </c>
      <c r="P22" s="26"/>
      <c r="Q22" s="27"/>
      <c r="R22" s="28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5"/>
    </row>
    <row r="23" spans="1:112" s="23" customFormat="1" ht="16.5" thickBot="1" x14ac:dyDescent="0.3">
      <c r="A23" s="37" t="s">
        <v>57</v>
      </c>
      <c r="B23" s="32">
        <v>1084.5899999999999</v>
      </c>
      <c r="C23" s="295">
        <v>443.69</v>
      </c>
      <c r="D23" s="32">
        <v>336.67</v>
      </c>
      <c r="E23" s="32">
        <v>107.02</v>
      </c>
      <c r="F23" s="33">
        <v>284.93</v>
      </c>
      <c r="G23" s="8">
        <v>6423.53</v>
      </c>
      <c r="H23" s="32">
        <v>3407.77</v>
      </c>
      <c r="I23" s="132">
        <v>3015.76</v>
      </c>
      <c r="J23" s="127">
        <v>2439.81</v>
      </c>
      <c r="K23" s="32">
        <v>71.290000000000006</v>
      </c>
      <c r="L23" s="32">
        <v>363.2</v>
      </c>
      <c r="M23" s="32">
        <v>529.15</v>
      </c>
      <c r="N23" s="32">
        <v>2848.04</v>
      </c>
      <c r="O23" s="9">
        <f t="shared" si="0"/>
        <v>14488.23</v>
      </c>
      <c r="P23" s="19">
        <f>(O23-O24)/O24</f>
        <v>0.17248570630864637</v>
      </c>
      <c r="Q23" s="20">
        <f>O23/$O$84</f>
        <v>8.5242452326644264E-2</v>
      </c>
      <c r="R23" s="12">
        <f>O23-O24</f>
        <v>2131.3799999999974</v>
      </c>
      <c r="S23" s="34"/>
      <c r="T23" s="21"/>
    </row>
    <row r="24" spans="1:112" s="16" customFormat="1" ht="16.5" thickBot="1" x14ac:dyDescent="0.3">
      <c r="A24" s="100" t="s">
        <v>16</v>
      </c>
      <c r="B24" s="122">
        <v>916.5</v>
      </c>
      <c r="C24" s="31">
        <v>366.19</v>
      </c>
      <c r="D24" s="25">
        <v>287.87</v>
      </c>
      <c r="E24" s="25">
        <v>78.319999999999993</v>
      </c>
      <c r="F24" s="25">
        <v>248.09</v>
      </c>
      <c r="G24" s="313">
        <v>5249.47</v>
      </c>
      <c r="H24" s="25">
        <v>3062.24</v>
      </c>
      <c r="I24" s="61">
        <v>2187.23</v>
      </c>
      <c r="J24" s="133">
        <v>2022.26</v>
      </c>
      <c r="K24" s="25">
        <v>67.03</v>
      </c>
      <c r="L24" s="25">
        <v>294.64999999999998</v>
      </c>
      <c r="M24" s="25">
        <v>453.04</v>
      </c>
      <c r="N24" s="25">
        <v>2739.6200000000003</v>
      </c>
      <c r="O24" s="136">
        <f t="shared" si="0"/>
        <v>12356.850000000002</v>
      </c>
      <c r="P24" s="26"/>
      <c r="Q24" s="27"/>
      <c r="R24" s="28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5"/>
    </row>
    <row r="25" spans="1:112" s="1" customFormat="1" ht="16.5" thickBot="1" x14ac:dyDescent="0.3">
      <c r="A25" s="37" t="s">
        <v>58</v>
      </c>
      <c r="B25" s="18">
        <v>327.7</v>
      </c>
      <c r="C25" s="294">
        <v>160.16</v>
      </c>
      <c r="D25" s="18">
        <v>155.13</v>
      </c>
      <c r="E25" s="18">
        <v>5.03</v>
      </c>
      <c r="F25" s="18">
        <v>77.38</v>
      </c>
      <c r="G25" s="8">
        <v>3261.25</v>
      </c>
      <c r="H25" s="18">
        <v>1594.93</v>
      </c>
      <c r="I25" s="131">
        <v>1666.32</v>
      </c>
      <c r="J25" s="9">
        <v>803.68</v>
      </c>
      <c r="K25" s="18">
        <v>0.6</v>
      </c>
      <c r="L25" s="18">
        <v>81.91</v>
      </c>
      <c r="M25" s="18">
        <v>125.03</v>
      </c>
      <c r="N25" s="18">
        <v>2164.12</v>
      </c>
      <c r="O25" s="9">
        <f t="shared" si="0"/>
        <v>7001.83</v>
      </c>
      <c r="P25" s="19">
        <f>(O25-O26)/O26</f>
        <v>0.24324693841676587</v>
      </c>
      <c r="Q25" s="20">
        <f>O25/$O$84</f>
        <v>4.119572646032453E-2</v>
      </c>
      <c r="R25" s="12">
        <f>O25-O26</f>
        <v>1369.9399999999996</v>
      </c>
      <c r="S25" s="13"/>
      <c r="T25" s="21"/>
    </row>
    <row r="26" spans="1:112" s="16" customFormat="1" ht="16.5" thickBot="1" x14ac:dyDescent="0.3">
      <c r="A26" s="100" t="s">
        <v>16</v>
      </c>
      <c r="B26" s="122">
        <v>275.33</v>
      </c>
      <c r="C26" s="31">
        <v>145.52000000000001</v>
      </c>
      <c r="D26" s="25">
        <v>140.12</v>
      </c>
      <c r="E26" s="25">
        <v>5.4</v>
      </c>
      <c r="F26" s="25">
        <v>89.73</v>
      </c>
      <c r="G26" s="313">
        <v>3002.37</v>
      </c>
      <c r="H26" s="25">
        <v>1495.07</v>
      </c>
      <c r="I26" s="61">
        <v>1507.3</v>
      </c>
      <c r="J26" s="133">
        <v>670.91</v>
      </c>
      <c r="K26" s="25">
        <v>0.6</v>
      </c>
      <c r="L26" s="25">
        <v>74.790000000000006</v>
      </c>
      <c r="M26" s="25">
        <v>79.180000000000007</v>
      </c>
      <c r="N26" s="25">
        <v>1293.46</v>
      </c>
      <c r="O26" s="136">
        <f t="shared" si="0"/>
        <v>5631.89</v>
      </c>
      <c r="P26" s="26"/>
      <c r="Q26" s="27"/>
      <c r="R26" s="28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5"/>
    </row>
    <row r="27" spans="1:112" s="36" customFormat="1" ht="16.5" thickBot="1" x14ac:dyDescent="0.3">
      <c r="A27" s="37" t="s">
        <v>55</v>
      </c>
      <c r="B27" s="30">
        <v>16.23</v>
      </c>
      <c r="C27" s="294">
        <v>0</v>
      </c>
      <c r="D27" s="18">
        <v>0</v>
      </c>
      <c r="E27" s="18">
        <v>0</v>
      </c>
      <c r="F27" s="18">
        <v>0.36</v>
      </c>
      <c r="G27" s="8">
        <v>197.6</v>
      </c>
      <c r="H27" s="18">
        <v>103.61</v>
      </c>
      <c r="I27" s="131">
        <v>93.99</v>
      </c>
      <c r="J27" s="127">
        <v>60.76</v>
      </c>
      <c r="K27" s="18">
        <v>0</v>
      </c>
      <c r="L27" s="18">
        <v>0</v>
      </c>
      <c r="M27" s="18">
        <v>14.98</v>
      </c>
      <c r="N27" s="18">
        <v>11.18</v>
      </c>
      <c r="O27" s="9">
        <f t="shared" si="0"/>
        <v>301.11</v>
      </c>
      <c r="P27" s="19">
        <f>(O27-O28)/O28</f>
        <v>0.62419763741302137</v>
      </c>
      <c r="Q27" s="20">
        <f>O27/$O$84</f>
        <v>1.77160045223439E-3</v>
      </c>
      <c r="R27" s="12">
        <f>O27-O28</f>
        <v>115.72000000000003</v>
      </c>
      <c r="S27" s="35"/>
      <c r="T27" s="21"/>
    </row>
    <row r="28" spans="1:112" s="16" customFormat="1" ht="16.5" thickBot="1" x14ac:dyDescent="0.3">
      <c r="A28" s="100" t="s">
        <v>16</v>
      </c>
      <c r="B28" s="64">
        <v>8.16</v>
      </c>
      <c r="C28" s="31">
        <v>0</v>
      </c>
      <c r="D28" s="25">
        <v>0</v>
      </c>
      <c r="E28" s="25">
        <v>0</v>
      </c>
      <c r="F28" s="25">
        <v>0</v>
      </c>
      <c r="G28" s="313">
        <v>139.37</v>
      </c>
      <c r="H28" s="25">
        <v>81.47</v>
      </c>
      <c r="I28" s="61">
        <v>57.9</v>
      </c>
      <c r="J28" s="133">
        <v>25.28</v>
      </c>
      <c r="K28" s="25">
        <v>0</v>
      </c>
      <c r="L28" s="25">
        <v>0</v>
      </c>
      <c r="M28" s="25">
        <v>7.1</v>
      </c>
      <c r="N28" s="25">
        <v>5.48</v>
      </c>
      <c r="O28" s="136">
        <f t="shared" si="0"/>
        <v>185.39</v>
      </c>
      <c r="P28" s="26"/>
      <c r="Q28" s="27"/>
      <c r="R28" s="28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5"/>
    </row>
    <row r="29" spans="1:112" s="1" customFormat="1" ht="16.5" thickBot="1" x14ac:dyDescent="0.3">
      <c r="A29" s="37" t="s">
        <v>77</v>
      </c>
      <c r="B29" s="18">
        <v>39.130000000000003</v>
      </c>
      <c r="C29" s="294">
        <v>24.34</v>
      </c>
      <c r="D29" s="18">
        <v>24.34</v>
      </c>
      <c r="E29" s="18">
        <v>0</v>
      </c>
      <c r="F29" s="18">
        <v>25.36</v>
      </c>
      <c r="G29" s="8">
        <v>754.7</v>
      </c>
      <c r="H29" s="18">
        <v>440.37</v>
      </c>
      <c r="I29" s="131">
        <v>314.33</v>
      </c>
      <c r="J29" s="127">
        <v>200.23</v>
      </c>
      <c r="K29" s="18">
        <v>0</v>
      </c>
      <c r="L29" s="18">
        <v>17.350000000000001</v>
      </c>
      <c r="M29" s="18">
        <v>18.45</v>
      </c>
      <c r="N29" s="18">
        <v>45.59</v>
      </c>
      <c r="O29" s="9">
        <f t="shared" si="0"/>
        <v>1125.1499999999999</v>
      </c>
      <c r="P29" s="19">
        <f>(O29-O30)/O30</f>
        <v>0.37796529215093128</v>
      </c>
      <c r="Q29" s="20">
        <f>O29/$O$84</f>
        <v>6.6198938887168267E-3</v>
      </c>
      <c r="R29" s="12">
        <f>O29-O30</f>
        <v>308.61999999999989</v>
      </c>
      <c r="S29" s="13"/>
      <c r="T29" s="21"/>
    </row>
    <row r="30" spans="1:112" s="16" customFormat="1" ht="16.5" thickBot="1" x14ac:dyDescent="0.3">
      <c r="A30" s="100" t="s">
        <v>16</v>
      </c>
      <c r="B30" s="331">
        <v>44.25</v>
      </c>
      <c r="C30" s="332">
        <v>20.29</v>
      </c>
      <c r="D30" s="25">
        <v>20.29</v>
      </c>
      <c r="E30" s="25">
        <v>0</v>
      </c>
      <c r="F30" s="25">
        <v>20.7</v>
      </c>
      <c r="G30" s="313">
        <v>553.78</v>
      </c>
      <c r="H30" s="25">
        <v>357.97</v>
      </c>
      <c r="I30" s="61">
        <v>195.81</v>
      </c>
      <c r="J30" s="133">
        <v>119.09</v>
      </c>
      <c r="K30" s="25">
        <v>0</v>
      </c>
      <c r="L30" s="25">
        <v>9.1999999999999993</v>
      </c>
      <c r="M30" s="25">
        <v>17.04</v>
      </c>
      <c r="N30" s="25">
        <v>32.18</v>
      </c>
      <c r="O30" s="136">
        <f t="shared" si="0"/>
        <v>816.53</v>
      </c>
      <c r="P30" s="26"/>
      <c r="Q30" s="27"/>
      <c r="R30" s="28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5"/>
    </row>
    <row r="31" spans="1:112" s="1" customFormat="1" ht="16.5" thickBot="1" x14ac:dyDescent="0.3">
      <c r="A31" s="37" t="s">
        <v>25</v>
      </c>
      <c r="B31" s="18">
        <v>72.569999999999993</v>
      </c>
      <c r="C31" s="295">
        <v>21.67</v>
      </c>
      <c r="D31" s="18">
        <v>21.67</v>
      </c>
      <c r="E31" s="18">
        <v>0</v>
      </c>
      <c r="F31" s="18">
        <v>8.5299999999999994</v>
      </c>
      <c r="G31" s="8">
        <v>746.55</v>
      </c>
      <c r="H31" s="18">
        <v>219.93</v>
      </c>
      <c r="I31" s="131">
        <v>526.62</v>
      </c>
      <c r="J31" s="127">
        <v>81.290000000000006</v>
      </c>
      <c r="K31" s="18">
        <v>0</v>
      </c>
      <c r="L31" s="18">
        <v>29.98</v>
      </c>
      <c r="M31" s="18">
        <v>3.85</v>
      </c>
      <c r="N31" s="18">
        <v>5.68</v>
      </c>
      <c r="O31" s="9">
        <f t="shared" si="0"/>
        <v>970.11999999999989</v>
      </c>
      <c r="P31" s="19">
        <f>(O31-O32)/O32</f>
        <v>0.84188342509967728</v>
      </c>
      <c r="Q31" s="20">
        <f>O31/$O$84</f>
        <v>5.7077647063253504E-3</v>
      </c>
      <c r="R31" s="12">
        <f>O31-O32</f>
        <v>443.41999999999996</v>
      </c>
      <c r="S31" s="13"/>
      <c r="T31" s="21"/>
    </row>
    <row r="32" spans="1:112" s="16" customFormat="1" ht="16.5" thickBot="1" x14ac:dyDescent="0.3">
      <c r="A32" s="100" t="s">
        <v>16</v>
      </c>
      <c r="B32" s="122">
        <v>43.47</v>
      </c>
      <c r="C32" s="31">
        <v>19.11</v>
      </c>
      <c r="D32" s="25">
        <v>19.11</v>
      </c>
      <c r="E32" s="25">
        <v>0</v>
      </c>
      <c r="F32" s="25">
        <v>5.48</v>
      </c>
      <c r="G32" s="375">
        <v>413.42</v>
      </c>
      <c r="H32" s="25">
        <v>150.25</v>
      </c>
      <c r="I32" s="61">
        <v>263.17</v>
      </c>
      <c r="J32" s="122">
        <v>16.75</v>
      </c>
      <c r="K32" s="25">
        <v>0</v>
      </c>
      <c r="L32" s="25">
        <v>23.27</v>
      </c>
      <c r="M32" s="25">
        <v>3.17</v>
      </c>
      <c r="N32" s="25">
        <v>2.0299999999999998</v>
      </c>
      <c r="O32" s="136">
        <f t="shared" si="0"/>
        <v>526.69999999999993</v>
      </c>
      <c r="P32" s="26"/>
      <c r="Q32" s="27"/>
      <c r="R32" s="28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5"/>
    </row>
    <row r="33" spans="1:112" s="1" customFormat="1" ht="16.5" thickBot="1" x14ac:dyDescent="0.3">
      <c r="A33" s="37" t="s">
        <v>59</v>
      </c>
      <c r="B33" s="365">
        <v>866.49</v>
      </c>
      <c r="C33" s="374">
        <v>209.55</v>
      </c>
      <c r="D33" s="365">
        <v>141.94</v>
      </c>
      <c r="E33" s="365">
        <v>67.61</v>
      </c>
      <c r="F33" s="365">
        <v>218.1</v>
      </c>
      <c r="G33" s="370">
        <v>6097.1</v>
      </c>
      <c r="H33" s="365">
        <v>2270.25</v>
      </c>
      <c r="I33" s="365">
        <v>3826.85</v>
      </c>
      <c r="J33" s="365">
        <v>5925.98</v>
      </c>
      <c r="K33" s="365">
        <v>65.95</v>
      </c>
      <c r="L33" s="365">
        <v>96.41</v>
      </c>
      <c r="M33" s="365">
        <v>167.5</v>
      </c>
      <c r="N33" s="365">
        <v>1387.83</v>
      </c>
      <c r="O33" s="9">
        <f t="shared" si="0"/>
        <v>15034.91</v>
      </c>
      <c r="P33" s="19">
        <f>(O33-O34)/O34</f>
        <v>-7.1547754904430938E-2</v>
      </c>
      <c r="Q33" s="20">
        <f>O33/$O$84</f>
        <v>8.8458879995029563E-2</v>
      </c>
      <c r="R33" s="12">
        <f>O33-O34</f>
        <v>-1158.6100000000006</v>
      </c>
      <c r="S33" s="13"/>
      <c r="T33" s="21"/>
    </row>
    <row r="34" spans="1:112" s="16" customFormat="1" ht="15.75" thickBot="1" x14ac:dyDescent="0.3">
      <c r="A34" s="100" t="s">
        <v>16</v>
      </c>
      <c r="B34" s="366">
        <v>901.79</v>
      </c>
      <c r="C34" s="372">
        <v>207.84</v>
      </c>
      <c r="D34" s="372">
        <v>155.65</v>
      </c>
      <c r="E34" s="372">
        <v>52.19</v>
      </c>
      <c r="F34" s="373">
        <v>238.67</v>
      </c>
      <c r="G34" s="376">
        <v>7024.02</v>
      </c>
      <c r="H34" s="372">
        <v>2816.22</v>
      </c>
      <c r="I34" s="373">
        <v>4207.8</v>
      </c>
      <c r="J34" s="372">
        <v>5333.91</v>
      </c>
      <c r="K34" s="368">
        <v>51.81</v>
      </c>
      <c r="L34" s="377">
        <v>98.2</v>
      </c>
      <c r="M34" s="377">
        <v>312.42</v>
      </c>
      <c r="N34" s="377">
        <v>2024.8600000000001</v>
      </c>
      <c r="O34" s="371">
        <f t="shared" si="0"/>
        <v>16193.52</v>
      </c>
      <c r="P34" s="26"/>
      <c r="Q34" s="27"/>
      <c r="R34" s="28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5"/>
    </row>
    <row r="35" spans="1:112" s="1" customFormat="1" ht="16.5" thickBot="1" x14ac:dyDescent="0.3">
      <c r="A35" s="37" t="s">
        <v>28</v>
      </c>
      <c r="B35" s="9">
        <v>2228.06</v>
      </c>
      <c r="C35" s="299">
        <v>708.93</v>
      </c>
      <c r="D35" s="9">
        <v>393.69</v>
      </c>
      <c r="E35" s="9">
        <v>315.24</v>
      </c>
      <c r="F35" s="9">
        <v>516.41999999999996</v>
      </c>
      <c r="G35" s="8">
        <v>8846.85</v>
      </c>
      <c r="H35" s="32">
        <v>3015.98</v>
      </c>
      <c r="I35" s="9">
        <v>5830.87</v>
      </c>
      <c r="J35" s="127">
        <v>8250.08</v>
      </c>
      <c r="K35" s="9">
        <v>167.59</v>
      </c>
      <c r="L35" s="9">
        <v>426.11</v>
      </c>
      <c r="M35" s="9">
        <v>526.28</v>
      </c>
      <c r="N35" s="9">
        <v>2240.4499999999998</v>
      </c>
      <c r="O35" s="9">
        <f t="shared" si="0"/>
        <v>23910.77</v>
      </c>
      <c r="P35" s="19">
        <f>(O35-O36)/O36</f>
        <v>5.246762918943252E-2</v>
      </c>
      <c r="Q35" s="20">
        <f>O35/$O$84</f>
        <v>0.14068058498645838</v>
      </c>
      <c r="R35" s="12">
        <f>O35-O36</f>
        <v>1192.0000000000036</v>
      </c>
      <c r="S35" s="13"/>
      <c r="T35" s="21"/>
    </row>
    <row r="36" spans="1:112" s="16" customFormat="1" ht="16.5" thickBot="1" x14ac:dyDescent="0.3">
      <c r="A36" s="100" t="s">
        <v>16</v>
      </c>
      <c r="B36" s="122">
        <v>2082.5700000000002</v>
      </c>
      <c r="C36" s="31">
        <v>600.01</v>
      </c>
      <c r="D36" s="25">
        <v>349.92</v>
      </c>
      <c r="E36" s="25">
        <v>250.09</v>
      </c>
      <c r="F36" s="25">
        <v>445.06</v>
      </c>
      <c r="G36" s="313">
        <v>9094.89</v>
      </c>
      <c r="H36" s="25">
        <v>3352.83</v>
      </c>
      <c r="I36" s="61">
        <v>5742.06</v>
      </c>
      <c r="J36" s="133">
        <v>7008.37</v>
      </c>
      <c r="K36" s="25">
        <v>125.64</v>
      </c>
      <c r="L36" s="25">
        <v>336.35</v>
      </c>
      <c r="M36" s="25">
        <v>464.79</v>
      </c>
      <c r="N36" s="25">
        <v>2561.09</v>
      </c>
      <c r="O36" s="136">
        <f t="shared" si="0"/>
        <v>22718.769999999997</v>
      </c>
      <c r="P36" s="26"/>
      <c r="Q36" s="27"/>
      <c r="R36" s="28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5"/>
    </row>
    <row r="37" spans="1:112" s="1" customFormat="1" ht="16.5" thickBot="1" x14ac:dyDescent="0.3">
      <c r="A37" s="37" t="s">
        <v>30</v>
      </c>
      <c r="B37" s="18">
        <v>992.52</v>
      </c>
      <c r="C37" s="297">
        <v>329.36</v>
      </c>
      <c r="D37" s="18">
        <v>186.44</v>
      </c>
      <c r="E37" s="18">
        <v>142.91999999999999</v>
      </c>
      <c r="F37" s="18">
        <v>231.01</v>
      </c>
      <c r="G37" s="8">
        <v>4534.93</v>
      </c>
      <c r="H37" s="18">
        <v>1477.21</v>
      </c>
      <c r="I37" s="131">
        <v>3057.72</v>
      </c>
      <c r="J37" s="9">
        <v>3965.38</v>
      </c>
      <c r="K37" s="18">
        <v>117.69</v>
      </c>
      <c r="L37" s="18">
        <v>120.15</v>
      </c>
      <c r="M37" s="18">
        <v>544.28</v>
      </c>
      <c r="N37" s="18">
        <v>2410.98</v>
      </c>
      <c r="O37" s="9">
        <f t="shared" si="0"/>
        <v>13246.300000000001</v>
      </c>
      <c r="P37" s="19">
        <f>(O37-O38)/O38</f>
        <v>0.15668106591081543</v>
      </c>
      <c r="Q37" s="20">
        <f>O37/$O$84</f>
        <v>7.7935475641567539E-2</v>
      </c>
      <c r="R37" s="12">
        <f>O37-O38</f>
        <v>1794.3099999999995</v>
      </c>
      <c r="S37" s="13"/>
      <c r="T37" s="21"/>
    </row>
    <row r="38" spans="1:112" s="16" customFormat="1" ht="16.5" thickBot="1" x14ac:dyDescent="0.3">
      <c r="A38" s="100" t="s">
        <v>16</v>
      </c>
      <c r="B38" s="122">
        <v>925.37</v>
      </c>
      <c r="C38" s="31">
        <v>293.77999999999997</v>
      </c>
      <c r="D38" s="25">
        <v>192.5</v>
      </c>
      <c r="E38" s="25">
        <v>101.28</v>
      </c>
      <c r="F38" s="25">
        <v>226.43</v>
      </c>
      <c r="G38" s="313">
        <v>4359.4399999999996</v>
      </c>
      <c r="H38" s="25">
        <v>1545.35</v>
      </c>
      <c r="I38" s="61">
        <v>2814.09</v>
      </c>
      <c r="J38" s="76">
        <v>3581.98</v>
      </c>
      <c r="K38" s="25">
        <v>88.12</v>
      </c>
      <c r="L38" s="25">
        <v>114.38</v>
      </c>
      <c r="M38" s="25">
        <v>498.7</v>
      </c>
      <c r="N38" s="25">
        <v>1363.79</v>
      </c>
      <c r="O38" s="136">
        <f t="shared" si="0"/>
        <v>11451.990000000002</v>
      </c>
      <c r="P38" s="26"/>
      <c r="Q38" s="27"/>
      <c r="R38" s="28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5"/>
    </row>
    <row r="39" spans="1:112" s="1" customFormat="1" ht="16.5" thickBot="1" x14ac:dyDescent="0.3">
      <c r="A39" s="37" t="s">
        <v>60</v>
      </c>
      <c r="B39" s="18">
        <v>1.38</v>
      </c>
      <c r="C39" s="297">
        <v>0.08</v>
      </c>
      <c r="D39" s="18">
        <v>0.08</v>
      </c>
      <c r="E39" s="18">
        <v>0</v>
      </c>
      <c r="F39" s="18">
        <v>0.6</v>
      </c>
      <c r="G39" s="8">
        <v>76.959999999999994</v>
      </c>
      <c r="H39" s="18">
        <v>0.28000000000000003</v>
      </c>
      <c r="I39" s="131">
        <v>76.680000000000007</v>
      </c>
      <c r="J39" s="127">
        <v>0.1</v>
      </c>
      <c r="K39" s="18">
        <v>0</v>
      </c>
      <c r="L39" s="18">
        <v>33.549999999999997</v>
      </c>
      <c r="M39" s="18">
        <v>0.32</v>
      </c>
      <c r="N39" s="18">
        <v>2.98</v>
      </c>
      <c r="O39" s="9">
        <f t="shared" si="0"/>
        <v>115.96999999999998</v>
      </c>
      <c r="P39" s="209">
        <f>(O39-O40)/O40</f>
        <v>0.38969442780107849</v>
      </c>
      <c r="Q39" s="20">
        <f>O39/$O$84</f>
        <v>6.8231710818512231E-4</v>
      </c>
      <c r="R39" s="12">
        <f>O39-O40</f>
        <v>32.519999999999996</v>
      </c>
      <c r="S39" s="13"/>
      <c r="T39" s="21"/>
    </row>
    <row r="40" spans="1:112" s="16" customFormat="1" ht="16.5" thickBot="1" x14ac:dyDescent="0.3">
      <c r="A40" s="100" t="s">
        <v>16</v>
      </c>
      <c r="B40" s="64">
        <v>1.77</v>
      </c>
      <c r="C40" s="31">
        <v>0.05</v>
      </c>
      <c r="D40" s="25">
        <v>0.05</v>
      </c>
      <c r="E40" s="25">
        <v>0</v>
      </c>
      <c r="F40" s="25">
        <v>0.32</v>
      </c>
      <c r="G40" s="313">
        <v>51.83</v>
      </c>
      <c r="H40" s="25">
        <v>0.15</v>
      </c>
      <c r="I40" s="61">
        <v>51.68</v>
      </c>
      <c r="J40" s="65">
        <v>7.0000000000000007E-2</v>
      </c>
      <c r="K40" s="25">
        <v>0</v>
      </c>
      <c r="L40" s="25">
        <v>27.79</v>
      </c>
      <c r="M40" s="25">
        <v>0.16</v>
      </c>
      <c r="N40" s="25">
        <v>1.46</v>
      </c>
      <c r="O40" s="136">
        <f t="shared" si="0"/>
        <v>83.449999999999989</v>
      </c>
      <c r="P40" s="26"/>
      <c r="Q40" s="27"/>
      <c r="R40" s="28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5"/>
    </row>
    <row r="41" spans="1:112" s="1" customFormat="1" ht="16.5" thickBot="1" x14ac:dyDescent="0.3">
      <c r="A41" s="37" t="s">
        <v>18</v>
      </c>
      <c r="B41" s="121">
        <v>433.15</v>
      </c>
      <c r="C41" s="297">
        <v>71.75</v>
      </c>
      <c r="D41" s="18">
        <v>60.54</v>
      </c>
      <c r="E41" s="18">
        <v>11.21</v>
      </c>
      <c r="F41" s="18">
        <v>83.87</v>
      </c>
      <c r="G41" s="8">
        <v>2856.75</v>
      </c>
      <c r="H41" s="18">
        <v>1314.35</v>
      </c>
      <c r="I41" s="131">
        <v>1542.4</v>
      </c>
      <c r="J41" s="126">
        <v>1070.3699999999999</v>
      </c>
      <c r="K41" s="18">
        <v>11.4</v>
      </c>
      <c r="L41" s="18">
        <v>37.479999999999997</v>
      </c>
      <c r="M41" s="18">
        <v>56.43</v>
      </c>
      <c r="N41" s="18">
        <v>1569.8400000000001</v>
      </c>
      <c r="O41" s="9">
        <f t="shared" si="0"/>
        <v>6191.0399999999991</v>
      </c>
      <c r="P41" s="38">
        <f>(O41-O42)/O42</f>
        <v>0.2213316394066783</v>
      </c>
      <c r="Q41" s="39">
        <f>O41/$O$84</f>
        <v>3.6425390268676548E-2</v>
      </c>
      <c r="R41" s="40">
        <f>O41-O42</f>
        <v>1121.9499999999989</v>
      </c>
      <c r="S41" s="13"/>
    </row>
    <row r="42" spans="1:112" s="16" customFormat="1" ht="16.5" thickBot="1" x14ac:dyDescent="0.3">
      <c r="A42" s="100" t="s">
        <v>16</v>
      </c>
      <c r="B42" s="122">
        <v>364.18</v>
      </c>
      <c r="C42" s="31">
        <v>67.3</v>
      </c>
      <c r="D42" s="25">
        <v>55.54</v>
      </c>
      <c r="E42" s="25">
        <v>11.76</v>
      </c>
      <c r="F42" s="25">
        <v>69.2</v>
      </c>
      <c r="G42" s="313">
        <v>2484.48</v>
      </c>
      <c r="H42" s="25">
        <v>1198.3800000000001</v>
      </c>
      <c r="I42" s="60">
        <v>1286.0999999999999</v>
      </c>
      <c r="J42" s="60">
        <v>782.09</v>
      </c>
      <c r="K42" s="24">
        <v>8.07</v>
      </c>
      <c r="L42" s="25">
        <v>45.74</v>
      </c>
      <c r="M42" s="25">
        <v>28.93</v>
      </c>
      <c r="N42" s="25">
        <v>1219.1000000000001</v>
      </c>
      <c r="O42" s="136">
        <f t="shared" si="0"/>
        <v>5069.09</v>
      </c>
      <c r="P42" s="26"/>
      <c r="Q42" s="27"/>
      <c r="R42" s="28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5"/>
    </row>
    <row r="43" spans="1:112" s="226" customFormat="1" ht="16.5" thickBot="1" x14ac:dyDescent="0.3">
      <c r="A43" s="201" t="s">
        <v>74</v>
      </c>
      <c r="B43" s="223">
        <v>150.47</v>
      </c>
      <c r="C43" s="298">
        <v>37.39</v>
      </c>
      <c r="D43" s="287">
        <v>37.18</v>
      </c>
      <c r="E43" s="287">
        <v>0.21</v>
      </c>
      <c r="F43" s="287">
        <v>60.93</v>
      </c>
      <c r="G43" s="8">
        <v>2075.88</v>
      </c>
      <c r="H43" s="287">
        <v>1230.18</v>
      </c>
      <c r="I43" s="288">
        <v>845.7</v>
      </c>
      <c r="J43" s="223">
        <v>357.93</v>
      </c>
      <c r="K43" s="287">
        <v>0</v>
      </c>
      <c r="L43" s="287">
        <v>16.399999999999999</v>
      </c>
      <c r="M43" s="287">
        <v>58.15</v>
      </c>
      <c r="N43" s="287">
        <v>415.43</v>
      </c>
      <c r="O43" s="9">
        <f t="shared" si="0"/>
        <v>3172.58</v>
      </c>
      <c r="P43" s="289">
        <f>(O43-O44)/O44</f>
        <v>0.20932519640318215</v>
      </c>
      <c r="Q43" s="290">
        <f>O43/$O$84</f>
        <v>1.8666082703164229E-2</v>
      </c>
      <c r="R43" s="291">
        <f>O43-O44</f>
        <v>549.15000000000009</v>
      </c>
    </row>
    <row r="44" spans="1:112" s="14" customFormat="1" ht="16.5" thickBot="1" x14ac:dyDescent="0.3">
      <c r="A44" s="100" t="s">
        <v>16</v>
      </c>
      <c r="B44" s="202">
        <v>141.19999999999999</v>
      </c>
      <c r="C44" s="31">
        <v>36.53</v>
      </c>
      <c r="D44" s="203">
        <v>35.909999999999997</v>
      </c>
      <c r="E44" s="61">
        <v>0.62</v>
      </c>
      <c r="F44" s="61">
        <v>48.93</v>
      </c>
      <c r="G44" s="325">
        <v>2026.51</v>
      </c>
      <c r="H44" s="203">
        <v>1239</v>
      </c>
      <c r="I44" s="61">
        <v>787.51</v>
      </c>
      <c r="J44" s="61">
        <v>284.99</v>
      </c>
      <c r="K44" s="61">
        <v>0</v>
      </c>
      <c r="L44" s="61">
        <v>14.29</v>
      </c>
      <c r="M44" s="61">
        <v>60.6</v>
      </c>
      <c r="N44" s="25">
        <v>10.38</v>
      </c>
      <c r="O44" s="136">
        <f t="shared" si="0"/>
        <v>2623.43</v>
      </c>
      <c r="P44" s="204"/>
      <c r="Q44" s="205"/>
      <c r="R44" s="28"/>
    </row>
    <row r="45" spans="1:112" s="226" customFormat="1" ht="16.5" thickBot="1" x14ac:dyDescent="0.3">
      <c r="A45" s="201" t="s">
        <v>24</v>
      </c>
      <c r="B45" s="286">
        <v>947.84</v>
      </c>
      <c r="C45" s="294">
        <v>20.05</v>
      </c>
      <c r="D45" s="287">
        <v>20.05</v>
      </c>
      <c r="E45" s="287">
        <v>0</v>
      </c>
      <c r="F45" s="287">
        <v>32.450000000000003</v>
      </c>
      <c r="G45" s="8">
        <v>916.1</v>
      </c>
      <c r="H45" s="287">
        <v>599.74</v>
      </c>
      <c r="I45" s="288">
        <v>316.36</v>
      </c>
      <c r="J45" s="233">
        <v>514.29999999999995</v>
      </c>
      <c r="K45" s="287">
        <v>0</v>
      </c>
      <c r="L45" s="287">
        <v>14.69</v>
      </c>
      <c r="M45" s="287">
        <v>609.20000000000005</v>
      </c>
      <c r="N45" s="287">
        <v>1651.8999999999999</v>
      </c>
      <c r="O45" s="9">
        <f t="shared" si="0"/>
        <v>4706.53</v>
      </c>
      <c r="P45" s="292">
        <f>(O45-O46)/O46</f>
        <v>0.32794896464938583</v>
      </c>
      <c r="Q45" s="290">
        <f>O45/$O$84</f>
        <v>2.7691178228736086E-2</v>
      </c>
      <c r="R45" s="291">
        <f>O45-O46</f>
        <v>1162.3199999999997</v>
      </c>
    </row>
    <row r="46" spans="1:112" s="14" customFormat="1" ht="16.5" thickBot="1" x14ac:dyDescent="0.3">
      <c r="A46" s="100" t="s">
        <v>16</v>
      </c>
      <c r="B46" s="202">
        <v>790.45</v>
      </c>
      <c r="C46" s="326">
        <v>17.2</v>
      </c>
      <c r="D46" s="61">
        <v>17.2</v>
      </c>
      <c r="E46" s="60">
        <v>0</v>
      </c>
      <c r="F46" s="203">
        <v>24.9</v>
      </c>
      <c r="G46" s="327">
        <v>978.17</v>
      </c>
      <c r="H46" s="61">
        <v>648.44000000000005</v>
      </c>
      <c r="I46" s="60">
        <v>329.73</v>
      </c>
      <c r="J46" s="328">
        <v>473.44</v>
      </c>
      <c r="K46" s="61">
        <v>0</v>
      </c>
      <c r="L46" s="60">
        <v>10.75</v>
      </c>
      <c r="M46" s="203">
        <v>466.15</v>
      </c>
      <c r="N46" s="25">
        <v>783.15</v>
      </c>
      <c r="O46" s="136">
        <f t="shared" si="0"/>
        <v>3544.21</v>
      </c>
      <c r="P46" s="231"/>
      <c r="Q46" s="230"/>
      <c r="R46" s="207"/>
    </row>
    <row r="47" spans="1:112" s="226" customFormat="1" ht="16.5" thickBot="1" x14ac:dyDescent="0.3">
      <c r="A47" s="201" t="s">
        <v>62</v>
      </c>
      <c r="B47" s="286">
        <v>30.78</v>
      </c>
      <c r="C47" s="294">
        <v>1.88</v>
      </c>
      <c r="D47" s="287">
        <v>1.88</v>
      </c>
      <c r="E47" s="287">
        <v>0</v>
      </c>
      <c r="F47" s="287">
        <v>15.01</v>
      </c>
      <c r="G47" s="8">
        <v>2252.4499999999998</v>
      </c>
      <c r="H47" s="287">
        <v>574.64</v>
      </c>
      <c r="I47" s="288">
        <v>1677.81</v>
      </c>
      <c r="J47" s="223">
        <v>0.79</v>
      </c>
      <c r="K47" s="287">
        <v>0</v>
      </c>
      <c r="L47" s="287">
        <v>4.26</v>
      </c>
      <c r="M47" s="287">
        <v>37.69</v>
      </c>
      <c r="N47" s="287">
        <v>13.49</v>
      </c>
      <c r="O47" s="9">
        <f t="shared" si="0"/>
        <v>2356.35</v>
      </c>
      <c r="P47" s="293">
        <f>(O47-O48)/O48</f>
        <v>0.12166015318192849</v>
      </c>
      <c r="Q47" s="290">
        <f>O47/$O$84</f>
        <v>1.3863739914391767E-2</v>
      </c>
      <c r="R47" s="291">
        <f>O47-O48</f>
        <v>255.57999999999993</v>
      </c>
    </row>
    <row r="48" spans="1:112" s="14" customFormat="1" ht="16.5" thickBot="1" x14ac:dyDescent="0.3">
      <c r="A48" s="100" t="s">
        <v>16</v>
      </c>
      <c r="B48" s="202">
        <v>35.22</v>
      </c>
      <c r="C48" s="31">
        <v>2.08</v>
      </c>
      <c r="D48" s="203">
        <v>2.08</v>
      </c>
      <c r="E48" s="61">
        <v>0</v>
      </c>
      <c r="F48" s="60">
        <v>13.81</v>
      </c>
      <c r="G48" s="325">
        <v>2040.59</v>
      </c>
      <c r="H48" s="60">
        <v>586.49</v>
      </c>
      <c r="I48" s="203">
        <v>1454.1</v>
      </c>
      <c r="J48" s="61">
        <v>0.14000000000000001</v>
      </c>
      <c r="K48" s="61">
        <v>0</v>
      </c>
      <c r="L48" s="60">
        <v>4.67</v>
      </c>
      <c r="M48" s="203">
        <v>16.260000000000002</v>
      </c>
      <c r="N48" s="25">
        <v>-12.000000000000002</v>
      </c>
      <c r="O48" s="136">
        <f t="shared" si="0"/>
        <v>2100.77</v>
      </c>
      <c r="P48" s="231"/>
      <c r="Q48" s="230"/>
      <c r="R48" s="207"/>
    </row>
    <row r="49" spans="1:197" s="226" customFormat="1" ht="16.5" thickBot="1" x14ac:dyDescent="0.3">
      <c r="A49" s="201" t="s">
        <v>17</v>
      </c>
      <c r="B49" s="286">
        <v>742.92</v>
      </c>
      <c r="C49" s="294">
        <v>327.32</v>
      </c>
      <c r="D49" s="287">
        <v>327.32</v>
      </c>
      <c r="E49" s="287">
        <v>0</v>
      </c>
      <c r="F49" s="287">
        <v>107.74</v>
      </c>
      <c r="G49" s="8">
        <v>3791.33</v>
      </c>
      <c r="H49" s="287">
        <v>1873.04</v>
      </c>
      <c r="I49" s="288">
        <v>1918.29</v>
      </c>
      <c r="J49" s="233">
        <v>800.5</v>
      </c>
      <c r="K49" s="287">
        <v>4.46</v>
      </c>
      <c r="L49" s="287">
        <v>342.89</v>
      </c>
      <c r="M49" s="287">
        <v>318.91000000000003</v>
      </c>
      <c r="N49" s="287">
        <v>1306.58</v>
      </c>
      <c r="O49" s="9">
        <f t="shared" si="0"/>
        <v>7742.65</v>
      </c>
      <c r="P49" s="292">
        <f>(O49-O50)/O50</f>
        <v>0.42434951213410027</v>
      </c>
      <c r="Q49" s="290">
        <f>O49/$O$84</f>
        <v>4.555438956359005E-2</v>
      </c>
      <c r="R49" s="291">
        <f>O49-O50</f>
        <v>2306.7299999999987</v>
      </c>
    </row>
    <row r="50" spans="1:197" s="14" customFormat="1" ht="16.5" thickBot="1" x14ac:dyDescent="0.3">
      <c r="A50" s="100" t="s">
        <v>16</v>
      </c>
      <c r="B50" s="202">
        <v>687.29</v>
      </c>
      <c r="C50" s="31">
        <v>293.89999999999998</v>
      </c>
      <c r="D50" s="203">
        <v>293.89999999999998</v>
      </c>
      <c r="E50" s="60">
        <v>0</v>
      </c>
      <c r="F50" s="203">
        <v>87</v>
      </c>
      <c r="G50" s="325">
        <v>2813.99</v>
      </c>
      <c r="H50" s="330">
        <v>1608.83</v>
      </c>
      <c r="I50" s="330">
        <v>1205.1600000000001</v>
      </c>
      <c r="J50" s="330">
        <v>553.36</v>
      </c>
      <c r="K50" s="203">
        <v>3.72</v>
      </c>
      <c r="L50" s="60">
        <v>314.08999999999997</v>
      </c>
      <c r="M50" s="60">
        <v>171.06</v>
      </c>
      <c r="N50" s="25">
        <v>511.51</v>
      </c>
      <c r="O50" s="136">
        <f t="shared" si="0"/>
        <v>5435.920000000001</v>
      </c>
      <c r="P50" s="231"/>
      <c r="Q50" s="230"/>
      <c r="R50" s="207"/>
    </row>
    <row r="51" spans="1:197" s="226" customFormat="1" ht="16.5" thickBot="1" x14ac:dyDescent="0.3">
      <c r="A51" s="201" t="s">
        <v>29</v>
      </c>
      <c r="B51" s="423">
        <v>1172.3599999999999</v>
      </c>
      <c r="C51" s="423">
        <v>327.10000000000002</v>
      </c>
      <c r="D51" s="423">
        <v>212.52</v>
      </c>
      <c r="E51" s="423">
        <v>114.58</v>
      </c>
      <c r="F51" s="423">
        <v>391.75</v>
      </c>
      <c r="G51" s="423">
        <v>6741.11</v>
      </c>
      <c r="H51" s="423">
        <v>1818.4</v>
      </c>
      <c r="I51" s="423">
        <v>4922.71</v>
      </c>
      <c r="J51" s="423">
        <v>5377.51</v>
      </c>
      <c r="K51" s="423">
        <v>53.5</v>
      </c>
      <c r="L51" s="423">
        <v>174.79</v>
      </c>
      <c r="M51" s="423">
        <v>431.21</v>
      </c>
      <c r="N51" s="422">
        <v>1715.27</v>
      </c>
      <c r="O51" s="9">
        <f t="shared" si="0"/>
        <v>16384.599999999999</v>
      </c>
      <c r="P51" s="292">
        <f>(O51-O52)/O52</f>
        <v>-5.9974354487534312E-2</v>
      </c>
      <c r="Q51" s="290">
        <f>O51/$O$84</f>
        <v>9.6399869714322295E-2</v>
      </c>
      <c r="R51" s="291">
        <f>O51-O52</f>
        <v>-1045.3499999999985</v>
      </c>
    </row>
    <row r="52" spans="1:197" s="14" customFormat="1" ht="16.5" thickBot="1" x14ac:dyDescent="0.3">
      <c r="A52" s="143" t="s">
        <v>16</v>
      </c>
      <c r="B52" s="383">
        <v>1278.57</v>
      </c>
      <c r="C52" s="383">
        <v>358.18</v>
      </c>
      <c r="D52" s="381">
        <v>229.25</v>
      </c>
      <c r="E52" s="381">
        <v>128.93</v>
      </c>
      <c r="F52" s="381">
        <v>373.67</v>
      </c>
      <c r="G52" s="382">
        <v>7081.69</v>
      </c>
      <c r="H52" s="383">
        <v>2163.66</v>
      </c>
      <c r="I52" s="383">
        <v>4918.03</v>
      </c>
      <c r="J52" s="381">
        <v>5614.03</v>
      </c>
      <c r="K52" s="125">
        <v>37</v>
      </c>
      <c r="L52" s="381">
        <v>189.58</v>
      </c>
      <c r="M52" s="381">
        <v>239.06</v>
      </c>
      <c r="N52" s="384">
        <v>2258.17</v>
      </c>
      <c r="O52" s="349">
        <f t="shared" si="0"/>
        <v>17429.949999999997</v>
      </c>
      <c r="P52" s="231"/>
      <c r="Q52" s="230"/>
      <c r="R52" s="207"/>
    </row>
    <row r="53" spans="1:197" s="226" customFormat="1" ht="16.5" thickBot="1" x14ac:dyDescent="0.3">
      <c r="A53" s="201" t="s">
        <v>22</v>
      </c>
      <c r="B53" s="286">
        <v>146.78</v>
      </c>
      <c r="C53" s="388">
        <v>17.48</v>
      </c>
      <c r="D53" s="287">
        <v>14.07</v>
      </c>
      <c r="E53" s="287">
        <v>3.41</v>
      </c>
      <c r="F53" s="287">
        <v>10.46</v>
      </c>
      <c r="G53" s="32">
        <v>699.36</v>
      </c>
      <c r="H53" s="287">
        <v>319.89999999999998</v>
      </c>
      <c r="I53" s="288">
        <v>379.46</v>
      </c>
      <c r="J53" s="228">
        <v>134.99</v>
      </c>
      <c r="K53" s="287">
        <v>0</v>
      </c>
      <c r="L53" s="287">
        <v>3.2</v>
      </c>
      <c r="M53" s="287">
        <v>38.1</v>
      </c>
      <c r="N53" s="287">
        <v>1780.5</v>
      </c>
      <c r="O53" s="9">
        <f t="shared" si="0"/>
        <v>2830.87</v>
      </c>
      <c r="P53" s="292">
        <f>(O53-O54)/O54</f>
        <v>0.22501817489441242</v>
      </c>
      <c r="Q53" s="290">
        <f>O53/$O$84</f>
        <v>1.6655609485625743E-2</v>
      </c>
      <c r="R53" s="291">
        <f>O53-O54</f>
        <v>519.98999999999978</v>
      </c>
    </row>
    <row r="54" spans="1:197" s="14" customFormat="1" ht="16.5" thickBot="1" x14ac:dyDescent="0.3">
      <c r="A54" s="100" t="s">
        <v>16</v>
      </c>
      <c r="B54" s="122">
        <v>142.05000000000001</v>
      </c>
      <c r="C54" s="31">
        <v>21.94</v>
      </c>
      <c r="D54" s="203">
        <v>17.96</v>
      </c>
      <c r="E54" s="61">
        <v>3.98</v>
      </c>
      <c r="F54" s="60">
        <v>13.5</v>
      </c>
      <c r="G54" s="329">
        <v>647.29999999999995</v>
      </c>
      <c r="H54" s="61">
        <v>333.65</v>
      </c>
      <c r="I54" s="61">
        <v>313.64999999999998</v>
      </c>
      <c r="J54" s="61">
        <v>100.77</v>
      </c>
      <c r="K54" s="60">
        <v>0</v>
      </c>
      <c r="L54" s="60">
        <v>4.33</v>
      </c>
      <c r="M54" s="203">
        <v>58.77</v>
      </c>
      <c r="N54" s="25">
        <v>1322.22</v>
      </c>
      <c r="O54" s="136">
        <f t="shared" si="0"/>
        <v>2310.88</v>
      </c>
      <c r="P54" s="208"/>
      <c r="Q54" s="206"/>
      <c r="R54" s="207"/>
    </row>
    <row r="55" spans="1:197" ht="16.5" thickBot="1" x14ac:dyDescent="0.3">
      <c r="A55" s="41" t="s">
        <v>65</v>
      </c>
      <c r="B55" s="42">
        <f>SUM(B5,B7,B9,B11,B13,B17,B19,B21,B23,B25,B27,B29,B31,B33,B35,B37,B39,B41,B43,B45,B47,B49,B51,B53,B15)</f>
        <v>11742.270000000002</v>
      </c>
      <c r="C55" s="42">
        <f t="shared" ref="C55:O55" si="1">SUM(C5,C7,C9,C11,C13,C17,C19,C21,C23,C25,C27,C29,C31,C33,C35,C37,C39,C41,C43,C45,C47,C49,C51,C53,C15)</f>
        <v>3241.9300000000007</v>
      </c>
      <c r="D55" s="42">
        <f t="shared" si="1"/>
        <v>2424.6300000000006</v>
      </c>
      <c r="E55" s="42">
        <f t="shared" si="1"/>
        <v>817.30000000000007</v>
      </c>
      <c r="F55" s="42">
        <f t="shared" si="1"/>
        <v>2468.4900000000002</v>
      </c>
      <c r="G55" s="42">
        <f t="shared" si="1"/>
        <v>64454.859999999993</v>
      </c>
      <c r="H55" s="42">
        <f t="shared" si="1"/>
        <v>26473.230000000003</v>
      </c>
      <c r="I55" s="42">
        <f t="shared" si="1"/>
        <v>37981.630000000005</v>
      </c>
      <c r="J55" s="42">
        <f t="shared" si="1"/>
        <v>34694.89</v>
      </c>
      <c r="K55" s="42">
        <f t="shared" si="1"/>
        <v>544.06999999999994</v>
      </c>
      <c r="L55" s="42">
        <f t="shared" si="1"/>
        <v>2446.5299999999997</v>
      </c>
      <c r="M55" s="42">
        <f t="shared" si="1"/>
        <v>4829.5300000000007</v>
      </c>
      <c r="N55" s="42">
        <f t="shared" si="1"/>
        <v>25750.77</v>
      </c>
      <c r="O55" s="42">
        <f t="shared" si="1"/>
        <v>150173.34</v>
      </c>
      <c r="P55" s="43">
        <f>(O55-O56)/O56</f>
        <v>0.1273093300431877</v>
      </c>
      <c r="Q55" s="44">
        <f>O55/$O$84</f>
        <v>0.88355470445202355</v>
      </c>
      <c r="R55" s="45">
        <f>O55-O56</f>
        <v>16959.380000000005</v>
      </c>
      <c r="S55" s="13"/>
      <c r="T55" s="21"/>
    </row>
    <row r="56" spans="1:197" s="52" customFormat="1" ht="16.5" thickBot="1" x14ac:dyDescent="0.3">
      <c r="A56" s="46" t="s">
        <v>26</v>
      </c>
      <c r="B56" s="315">
        <f>SUM(B6,B8,B10,B12,B14,B18,B20,B22,B24,B26,B28,B30,B32,B34,B36,B38,B40,B42,B44,B46,B48,B50,B52,B54,B16)</f>
        <v>10782.119999999999</v>
      </c>
      <c r="C56" s="315">
        <f t="shared" ref="C56:O56" si="2">SUM(C6,C8,C10,C12,C14,C18,C20,C22,C24,C26,C28,C30,C32,C34,C36,C38,C40,C42,C44,C46,C48,C50,C52,C54,C16)</f>
        <v>2894.6900000000005</v>
      </c>
      <c r="D56" s="315">
        <f t="shared" si="2"/>
        <v>2219.65</v>
      </c>
      <c r="E56" s="315">
        <f t="shared" si="2"/>
        <v>675.04</v>
      </c>
      <c r="F56" s="315">
        <f t="shared" si="2"/>
        <v>2233.7200000000003</v>
      </c>
      <c r="G56" s="315">
        <f t="shared" si="2"/>
        <v>59247.970000000008</v>
      </c>
      <c r="H56" s="315">
        <f t="shared" si="2"/>
        <v>26329.88</v>
      </c>
      <c r="I56" s="315">
        <f t="shared" si="2"/>
        <v>32918.089999999997</v>
      </c>
      <c r="J56" s="315">
        <f t="shared" si="2"/>
        <v>29792.78</v>
      </c>
      <c r="K56" s="315">
        <f t="shared" si="2"/>
        <v>407.39000000000004</v>
      </c>
      <c r="L56" s="315">
        <f t="shared" si="2"/>
        <v>2052.16</v>
      </c>
      <c r="M56" s="315">
        <f t="shared" si="2"/>
        <v>3995</v>
      </c>
      <c r="N56" s="315">
        <f t="shared" si="2"/>
        <v>21808.129999999997</v>
      </c>
      <c r="O56" s="315">
        <f t="shared" si="2"/>
        <v>133213.96</v>
      </c>
      <c r="P56" s="47"/>
      <c r="Q56" s="48"/>
      <c r="R56" s="49"/>
      <c r="S56" s="50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</row>
    <row r="57" spans="1:197" ht="16.5" thickBot="1" x14ac:dyDescent="0.3">
      <c r="A57" s="53" t="s">
        <v>27</v>
      </c>
      <c r="B57" s="54">
        <f>(B55-B56)/B56</f>
        <v>8.9050205339952004E-2</v>
      </c>
      <c r="C57" s="54">
        <f t="shared" ref="C57:O57" si="3">(C55-C56)/C56</f>
        <v>0.11995757749534498</v>
      </c>
      <c r="D57" s="54">
        <f t="shared" si="3"/>
        <v>9.2347892685784E-2</v>
      </c>
      <c r="E57" s="54">
        <f t="shared" si="3"/>
        <v>0.21074306707750667</v>
      </c>
      <c r="F57" s="54">
        <f t="shared" si="3"/>
        <v>0.10510269863725084</v>
      </c>
      <c r="G57" s="54">
        <f t="shared" si="3"/>
        <v>8.7883011012866497E-2</v>
      </c>
      <c r="H57" s="54">
        <f t="shared" si="3"/>
        <v>5.4443848585714093E-3</v>
      </c>
      <c r="I57" s="54">
        <f t="shared" si="3"/>
        <v>0.15382241193216278</v>
      </c>
      <c r="J57" s="54">
        <f t="shared" si="3"/>
        <v>0.16454020067949351</v>
      </c>
      <c r="K57" s="54">
        <f t="shared" si="3"/>
        <v>0.33550160779596916</v>
      </c>
      <c r="L57" s="54">
        <f t="shared" si="3"/>
        <v>0.19217312490254168</v>
      </c>
      <c r="M57" s="54">
        <f t="shared" si="3"/>
        <v>0.20889361702127676</v>
      </c>
      <c r="N57" s="54">
        <f t="shared" si="3"/>
        <v>0.18078762369813475</v>
      </c>
      <c r="O57" s="54">
        <f t="shared" si="3"/>
        <v>0.1273093300431877</v>
      </c>
      <c r="P57" s="55"/>
      <c r="Q57" s="56"/>
      <c r="R57" s="45"/>
      <c r="S57" s="13"/>
    </row>
    <row r="58" spans="1:197" ht="16.5" thickBot="1" x14ac:dyDescent="0.3">
      <c r="A58" s="7" t="s">
        <v>31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8"/>
      <c r="Q58" s="58"/>
      <c r="R58" s="45"/>
      <c r="S58" s="13"/>
    </row>
    <row r="59" spans="1:197" s="1" customFormat="1" ht="16.5" thickBot="1" x14ac:dyDescent="0.3">
      <c r="A59" s="103" t="s">
        <v>69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27">
        <v>423.43</v>
      </c>
      <c r="K59" s="8">
        <v>0</v>
      </c>
      <c r="L59" s="8">
        <v>0</v>
      </c>
      <c r="M59" s="8">
        <v>73.37</v>
      </c>
      <c r="N59" s="8">
        <v>0</v>
      </c>
      <c r="O59" s="9">
        <f t="shared" ref="O59:O72" si="4">B59+C59+F59+G59+J59+K59+L59+M59+N59</f>
        <v>496.8</v>
      </c>
      <c r="P59" s="59">
        <f>(O59-O60)/O60</f>
        <v>1.0430991939463727</v>
      </c>
      <c r="Q59" s="11">
        <f>O59/$O$84</f>
        <v>2.9229554138688351E-3</v>
      </c>
      <c r="R59" s="12">
        <f>O59-O60</f>
        <v>253.64000000000001</v>
      </c>
      <c r="S59" s="13"/>
    </row>
    <row r="60" spans="1:197" s="29" customFormat="1" ht="16.5" thickBot="1" x14ac:dyDescent="0.3">
      <c r="A60" s="143" t="s">
        <v>16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64">
        <v>230.37</v>
      </c>
      <c r="K60" s="25">
        <v>0</v>
      </c>
      <c r="L60" s="25">
        <v>0</v>
      </c>
      <c r="M60" s="25">
        <v>12.79</v>
      </c>
      <c r="N60" s="25">
        <v>0</v>
      </c>
      <c r="O60" s="136">
        <f t="shared" si="4"/>
        <v>243.16</v>
      </c>
      <c r="P60" s="26"/>
      <c r="Q60" s="27"/>
      <c r="R60" s="28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5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</row>
    <row r="61" spans="1:197" s="1" customFormat="1" ht="16.5" thickBot="1" x14ac:dyDescent="0.3">
      <c r="A61" s="103" t="s">
        <v>32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26">
        <v>2014.74</v>
      </c>
      <c r="K61" s="18">
        <v>0</v>
      </c>
      <c r="L61" s="18">
        <v>0</v>
      </c>
      <c r="M61" s="18">
        <v>179.7</v>
      </c>
      <c r="N61" s="18">
        <v>0</v>
      </c>
      <c r="O61" s="9">
        <f t="shared" si="4"/>
        <v>2194.44</v>
      </c>
      <c r="P61" s="19">
        <f>(O61-O62)/O62</f>
        <v>0.27768688391916208</v>
      </c>
      <c r="Q61" s="20">
        <f>O61/$O$84</f>
        <v>1.2911131800342849E-2</v>
      </c>
      <c r="R61" s="12">
        <f>O61-O62</f>
        <v>476.93000000000006</v>
      </c>
      <c r="S61" s="13"/>
    </row>
    <row r="62" spans="1:197" s="16" customFormat="1" ht="16.5" thickBot="1" x14ac:dyDescent="0.3">
      <c r="A62" s="143" t="s">
        <v>16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61">
        <v>0</v>
      </c>
      <c r="J62" s="61">
        <v>1586.25</v>
      </c>
      <c r="K62" s="25">
        <v>0</v>
      </c>
      <c r="L62" s="25">
        <v>0</v>
      </c>
      <c r="M62" s="25">
        <v>131.26</v>
      </c>
      <c r="N62" s="25">
        <v>0</v>
      </c>
      <c r="O62" s="136">
        <f t="shared" si="4"/>
        <v>1717.51</v>
      </c>
      <c r="P62" s="26"/>
      <c r="Q62" s="27"/>
      <c r="R62" s="28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5"/>
    </row>
    <row r="63" spans="1:197" s="1" customFormat="1" ht="16.5" thickBot="1" x14ac:dyDescent="0.3">
      <c r="A63" s="37" t="s">
        <v>35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26">
        <v>469.48</v>
      </c>
      <c r="K63" s="18">
        <v>0</v>
      </c>
      <c r="L63" s="18">
        <v>0</v>
      </c>
      <c r="M63" s="18">
        <v>15.34</v>
      </c>
      <c r="N63" s="18">
        <v>0</v>
      </c>
      <c r="O63" s="9">
        <f t="shared" si="4"/>
        <v>484.82</v>
      </c>
      <c r="P63" s="19">
        <f>(O63-O64)/O64</f>
        <v>0.39959584295611994</v>
      </c>
      <c r="Q63" s="20">
        <f>O63/$O$84</f>
        <v>2.8524702974071833E-3</v>
      </c>
      <c r="R63" s="12">
        <f>O63-O64</f>
        <v>138.41999999999996</v>
      </c>
      <c r="S63" s="13"/>
    </row>
    <row r="64" spans="1:197" s="16" customFormat="1" ht="16.5" thickBot="1" x14ac:dyDescent="0.3">
      <c r="A64" s="143" t="s">
        <v>16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61">
        <v>0</v>
      </c>
      <c r="J64" s="61">
        <v>326.54000000000002</v>
      </c>
      <c r="K64" s="25">
        <v>0</v>
      </c>
      <c r="L64" s="25">
        <v>0</v>
      </c>
      <c r="M64" s="25">
        <v>19.86</v>
      </c>
      <c r="N64" s="25">
        <v>0</v>
      </c>
      <c r="O64" s="136">
        <f t="shared" si="4"/>
        <v>346.40000000000003</v>
      </c>
      <c r="P64" s="26"/>
      <c r="Q64" s="27"/>
      <c r="R64" s="28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5"/>
    </row>
    <row r="65" spans="1:112" s="1" customFormat="1" ht="16.5" thickBot="1" x14ac:dyDescent="0.3">
      <c r="A65" s="37" t="s">
        <v>33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26">
        <v>914.49</v>
      </c>
      <c r="K65" s="18">
        <v>0</v>
      </c>
      <c r="L65" s="18">
        <v>0</v>
      </c>
      <c r="M65" s="18">
        <v>32.520000000000003</v>
      </c>
      <c r="N65" s="18">
        <v>0</v>
      </c>
      <c r="O65" s="9">
        <f t="shared" si="4"/>
        <v>947.01</v>
      </c>
      <c r="P65" s="19">
        <f>(O65-O66)/O66</f>
        <v>0.25519901387729127</v>
      </c>
      <c r="Q65" s="20">
        <f>O65/$O$84</f>
        <v>5.571795504202749E-3</v>
      </c>
      <c r="R65" s="12">
        <f>O65-O66</f>
        <v>192.53999999999996</v>
      </c>
      <c r="S65" s="13"/>
    </row>
    <row r="66" spans="1:112" s="16" customFormat="1" ht="16.5" thickBot="1" x14ac:dyDescent="0.3">
      <c r="A66" s="143" t="s">
        <v>16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61">
        <v>0</v>
      </c>
      <c r="J66" s="60">
        <v>743.26</v>
      </c>
      <c r="K66" s="25">
        <v>0</v>
      </c>
      <c r="L66" s="25">
        <v>0</v>
      </c>
      <c r="M66" s="25">
        <v>11.21</v>
      </c>
      <c r="N66" s="25">
        <v>0</v>
      </c>
      <c r="O66" s="136">
        <f t="shared" si="4"/>
        <v>754.47</v>
      </c>
      <c r="P66" s="26"/>
      <c r="Q66" s="27"/>
      <c r="R66" s="28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5"/>
    </row>
    <row r="67" spans="1:112" s="14" customFormat="1" ht="16.5" thickBot="1" x14ac:dyDescent="0.3">
      <c r="A67" s="37" t="s">
        <v>78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4.09</v>
      </c>
      <c r="K67" s="18">
        <v>0</v>
      </c>
      <c r="L67" s="18">
        <v>0</v>
      </c>
      <c r="M67" s="18">
        <v>0</v>
      </c>
      <c r="N67" s="18">
        <v>0</v>
      </c>
      <c r="O67" s="18">
        <f t="shared" si="4"/>
        <v>4.09</v>
      </c>
      <c r="P67" s="431" t="e">
        <f>(O67-O68)/O68</f>
        <v>#DIV/0!</v>
      </c>
      <c r="Q67" s="20">
        <f>O67/$O$84</f>
        <v>2.4063783499846087E-5</v>
      </c>
      <c r="R67" s="12">
        <f>O67-O68</f>
        <v>4.09</v>
      </c>
    </row>
    <row r="68" spans="1:112" s="14" customFormat="1" ht="15.75" thickBot="1" x14ac:dyDescent="0.3">
      <c r="A68" s="143" t="s">
        <v>16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f t="shared" si="4"/>
        <v>0</v>
      </c>
      <c r="P68" s="66"/>
      <c r="Q68" s="67"/>
      <c r="R68" s="437"/>
    </row>
    <row r="69" spans="1:112" s="23" customFormat="1" ht="16.5" thickBot="1" x14ac:dyDescent="0.3">
      <c r="A69" s="37" t="s">
        <v>34</v>
      </c>
      <c r="B69" s="432">
        <v>0</v>
      </c>
      <c r="C69" s="432">
        <v>0</v>
      </c>
      <c r="D69" s="432">
        <v>0</v>
      </c>
      <c r="E69" s="432">
        <v>0</v>
      </c>
      <c r="F69" s="432">
        <v>0</v>
      </c>
      <c r="G69" s="432">
        <v>0</v>
      </c>
      <c r="H69" s="432">
        <v>0</v>
      </c>
      <c r="I69" s="433">
        <v>0</v>
      </c>
      <c r="J69" s="228">
        <v>1681.33</v>
      </c>
      <c r="K69" s="432">
        <v>0</v>
      </c>
      <c r="L69" s="432">
        <v>0</v>
      </c>
      <c r="M69" s="434">
        <v>144.25</v>
      </c>
      <c r="N69" s="434">
        <v>0</v>
      </c>
      <c r="O69" s="346">
        <f t="shared" si="4"/>
        <v>1825.58</v>
      </c>
      <c r="P69" s="354">
        <f>(O69-O70)/O70</f>
        <v>0.67237383314553711</v>
      </c>
      <c r="Q69" s="435">
        <f>O69/$O$84</f>
        <v>1.0740919775464307E-2</v>
      </c>
      <c r="R69" s="436">
        <f>O69-O70</f>
        <v>733.9699999999998</v>
      </c>
      <c r="S69" s="34"/>
    </row>
    <row r="70" spans="1:112" s="16" customFormat="1" ht="16.5" thickBot="1" x14ac:dyDescent="0.3">
      <c r="A70" s="143" t="s">
        <v>36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61">
        <v>0</v>
      </c>
      <c r="J70" s="133">
        <v>987.94</v>
      </c>
      <c r="K70" s="25">
        <v>0</v>
      </c>
      <c r="L70" s="25">
        <v>0</v>
      </c>
      <c r="M70" s="25">
        <v>103.67</v>
      </c>
      <c r="N70" s="25">
        <v>0</v>
      </c>
      <c r="O70" s="136">
        <f t="shared" si="4"/>
        <v>1091.6100000000001</v>
      </c>
      <c r="P70" s="26"/>
      <c r="Q70" s="27"/>
      <c r="R70" s="28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5"/>
    </row>
    <row r="71" spans="1:112" s="226" customFormat="1" ht="16.5" thickBot="1" x14ac:dyDescent="0.3">
      <c r="A71" s="37" t="s">
        <v>64</v>
      </c>
      <c r="B71" s="229">
        <v>0</v>
      </c>
      <c r="C71" s="223">
        <v>0</v>
      </c>
      <c r="D71" s="160">
        <v>0</v>
      </c>
      <c r="E71" s="160">
        <v>0</v>
      </c>
      <c r="F71" s="229">
        <v>0</v>
      </c>
      <c r="G71" s="223">
        <v>0</v>
      </c>
      <c r="H71" s="160">
        <v>0</v>
      </c>
      <c r="I71" s="160">
        <v>0</v>
      </c>
      <c r="J71" s="223">
        <v>5286.46</v>
      </c>
      <c r="K71" s="160">
        <v>0</v>
      </c>
      <c r="L71" s="160">
        <v>0</v>
      </c>
      <c r="M71" s="160">
        <v>127.02</v>
      </c>
      <c r="N71" s="160">
        <v>0</v>
      </c>
      <c r="O71" s="9">
        <f t="shared" si="4"/>
        <v>5413.4800000000005</v>
      </c>
      <c r="P71" s="232">
        <f>(O71-O72)/O72</f>
        <v>0.30097017382381164</v>
      </c>
      <c r="Q71" s="128">
        <f>O71/$O$84</f>
        <v>3.1850564963507778E-2</v>
      </c>
      <c r="R71" s="63">
        <f>O71-O72</f>
        <v>1252.3700000000008</v>
      </c>
    </row>
    <row r="72" spans="1:112" s="14" customFormat="1" ht="16.5" thickBot="1" x14ac:dyDescent="0.3">
      <c r="A72" s="143" t="s">
        <v>36</v>
      </c>
      <c r="B72" s="60">
        <v>0</v>
      </c>
      <c r="C72" s="61">
        <v>0</v>
      </c>
      <c r="D72" s="25">
        <v>0</v>
      </c>
      <c r="E72" s="24">
        <v>0</v>
      </c>
      <c r="F72" s="24">
        <v>0</v>
      </c>
      <c r="G72" s="61">
        <v>0</v>
      </c>
      <c r="H72" s="61">
        <v>0</v>
      </c>
      <c r="I72" s="60">
        <v>0</v>
      </c>
      <c r="J72" s="60">
        <v>4044.65</v>
      </c>
      <c r="K72" s="60">
        <v>0</v>
      </c>
      <c r="L72" s="64">
        <v>0</v>
      </c>
      <c r="M72" s="61">
        <v>116.46</v>
      </c>
      <c r="N72" s="61">
        <v>0</v>
      </c>
      <c r="O72" s="136">
        <f t="shared" si="4"/>
        <v>4161.1099999999997</v>
      </c>
      <c r="P72" s="66"/>
      <c r="Q72" s="67"/>
      <c r="R72" s="28"/>
    </row>
    <row r="73" spans="1:112" ht="16.5" thickBot="1" x14ac:dyDescent="0.3">
      <c r="A73" s="68" t="s">
        <v>37</v>
      </c>
      <c r="B73" s="69">
        <f t="shared" ref="B73:O73" si="5">SUM(B59,B61,B63,B65,B67,B69,B71)</f>
        <v>0</v>
      </c>
      <c r="C73" s="69">
        <f t="shared" si="5"/>
        <v>0</v>
      </c>
      <c r="D73" s="69">
        <f t="shared" si="5"/>
        <v>0</v>
      </c>
      <c r="E73" s="69">
        <f t="shared" si="5"/>
        <v>0</v>
      </c>
      <c r="F73" s="69">
        <f t="shared" si="5"/>
        <v>0</v>
      </c>
      <c r="G73" s="69">
        <f t="shared" si="5"/>
        <v>0</v>
      </c>
      <c r="H73" s="69">
        <f t="shared" si="5"/>
        <v>0</v>
      </c>
      <c r="I73" s="69">
        <f t="shared" si="5"/>
        <v>0</v>
      </c>
      <c r="J73" s="69">
        <f t="shared" si="5"/>
        <v>10794.02</v>
      </c>
      <c r="K73" s="69">
        <f t="shared" si="5"/>
        <v>0</v>
      </c>
      <c r="L73" s="69">
        <f t="shared" si="5"/>
        <v>0</v>
      </c>
      <c r="M73" s="69">
        <f t="shared" si="5"/>
        <v>572.19999999999993</v>
      </c>
      <c r="N73" s="69">
        <f t="shared" si="5"/>
        <v>0</v>
      </c>
      <c r="O73" s="69">
        <f t="shared" si="5"/>
        <v>11366.220000000001</v>
      </c>
      <c r="P73" s="55">
        <f>(O73-O74)/O74</f>
        <v>0.36707536208874914</v>
      </c>
      <c r="Q73" s="56">
        <f>O73/$O$84</f>
        <v>6.6873901538293548E-2</v>
      </c>
      <c r="R73" s="70">
        <f>O73-O74</f>
        <v>3051.9600000000028</v>
      </c>
      <c r="S73" s="13"/>
    </row>
    <row r="74" spans="1:112" ht="16.5" thickBot="1" x14ac:dyDescent="0.3">
      <c r="A74" s="46" t="s">
        <v>26</v>
      </c>
      <c r="B74" s="71">
        <f t="shared" ref="B74:O74" si="6">SUM(B60,B62,B64,B66,B68,B70,B72)</f>
        <v>0</v>
      </c>
      <c r="C74" s="71">
        <f t="shared" si="6"/>
        <v>0</v>
      </c>
      <c r="D74" s="71">
        <f t="shared" si="6"/>
        <v>0</v>
      </c>
      <c r="E74" s="71">
        <f t="shared" si="6"/>
        <v>0</v>
      </c>
      <c r="F74" s="71">
        <f t="shared" si="6"/>
        <v>0</v>
      </c>
      <c r="G74" s="71">
        <f t="shared" si="6"/>
        <v>0</v>
      </c>
      <c r="H74" s="71">
        <f t="shared" si="6"/>
        <v>0</v>
      </c>
      <c r="I74" s="71">
        <f t="shared" si="6"/>
        <v>0</v>
      </c>
      <c r="J74" s="71">
        <f t="shared" si="6"/>
        <v>7919.01</v>
      </c>
      <c r="K74" s="71">
        <f t="shared" si="6"/>
        <v>0</v>
      </c>
      <c r="L74" s="71">
        <f t="shared" si="6"/>
        <v>0</v>
      </c>
      <c r="M74" s="71">
        <f t="shared" si="6"/>
        <v>395.24999999999994</v>
      </c>
      <c r="N74" s="71">
        <f t="shared" si="6"/>
        <v>0</v>
      </c>
      <c r="O74" s="71">
        <f t="shared" si="6"/>
        <v>8314.2599999999984</v>
      </c>
      <c r="P74" s="72"/>
      <c r="Q74" s="73"/>
      <c r="R74" s="74"/>
      <c r="S74" s="13"/>
    </row>
    <row r="75" spans="1:112" ht="16.5" thickBot="1" x14ac:dyDescent="0.3">
      <c r="A75" s="53" t="s">
        <v>27</v>
      </c>
      <c r="B75" s="69"/>
      <c r="C75" s="69"/>
      <c r="D75" s="69"/>
      <c r="E75" s="69"/>
      <c r="F75" s="69"/>
      <c r="G75" s="69"/>
      <c r="H75" s="69"/>
      <c r="I75" s="69"/>
      <c r="J75" s="129">
        <f>(J73-J74)/J74</f>
        <v>0.3630516945931373</v>
      </c>
      <c r="K75" s="54"/>
      <c r="L75" s="54"/>
      <c r="M75" s="75">
        <f>(M73-M74)/M74</f>
        <v>0.44769133459835553</v>
      </c>
      <c r="N75" s="75"/>
      <c r="O75" s="75">
        <f>(O73-O74)/O74</f>
        <v>0.36707536208874914</v>
      </c>
      <c r="P75" s="55"/>
      <c r="Q75" s="56"/>
      <c r="R75" s="45"/>
      <c r="S75" s="13"/>
    </row>
    <row r="76" spans="1:112" ht="16.5" thickBot="1" x14ac:dyDescent="0.3">
      <c r="A76" s="7" t="s">
        <v>38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8"/>
      <c r="Q76" s="58"/>
      <c r="R76" s="45"/>
      <c r="S76" s="13"/>
    </row>
    <row r="77" spans="1:112" s="1" customFormat="1" ht="16.5" thickBot="1" x14ac:dyDescent="0.3">
      <c r="A77" s="227" t="s">
        <v>40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127">
        <v>0</v>
      </c>
      <c r="K77" s="8">
        <v>0</v>
      </c>
      <c r="L77" s="8">
        <v>0</v>
      </c>
      <c r="M77" s="8">
        <v>0</v>
      </c>
      <c r="N77" s="8">
        <v>7177.86</v>
      </c>
      <c r="O77" s="9">
        <f t="shared" ref="O77:O80" si="7">B77+C77+F77+G77+J77+K77+L77+M77+N77</f>
        <v>7177.86</v>
      </c>
      <c r="P77" s="59">
        <f>(O77-O78)/O78</f>
        <v>-8.2604289017237667E-2</v>
      </c>
      <c r="Q77" s="11">
        <f>O77/$O$84</f>
        <v>4.2231410521321573E-2</v>
      </c>
      <c r="R77" s="12">
        <f>O77-O78</f>
        <v>-646.3100000000004</v>
      </c>
      <c r="S77" s="13"/>
      <c r="T77" s="21"/>
    </row>
    <row r="78" spans="1:112" s="16" customFormat="1" ht="16.5" thickBot="1" x14ac:dyDescent="0.3">
      <c r="A78" s="29" t="s">
        <v>16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35">
        <v>0</v>
      </c>
      <c r="K78" s="25">
        <v>0</v>
      </c>
      <c r="L78" s="25">
        <v>0</v>
      </c>
      <c r="M78" s="25">
        <v>0</v>
      </c>
      <c r="N78" s="25">
        <v>7824.17</v>
      </c>
      <c r="O78" s="134">
        <f t="shared" si="7"/>
        <v>7824.17</v>
      </c>
      <c r="P78" s="116"/>
      <c r="Q78" s="117"/>
      <c r="R78" s="118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5"/>
    </row>
    <row r="79" spans="1:112" s="1" customFormat="1" ht="16.5" thickBot="1" x14ac:dyDescent="0.3">
      <c r="A79" s="22" t="s">
        <v>39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9">
        <v>0</v>
      </c>
      <c r="K79" s="18">
        <v>0</v>
      </c>
      <c r="L79" s="18">
        <v>0</v>
      </c>
      <c r="M79" s="18">
        <v>0</v>
      </c>
      <c r="N79" s="18">
        <v>1247.54</v>
      </c>
      <c r="O79" s="9">
        <f t="shared" si="7"/>
        <v>1247.54</v>
      </c>
      <c r="P79" s="19">
        <f>(O79-O80)/O80</f>
        <v>5.7643160618836521E-3</v>
      </c>
      <c r="Q79" s="20">
        <f>O79/$O$84</f>
        <v>7.3399834883613657E-3</v>
      </c>
      <c r="R79" s="12">
        <f>O79-O80</f>
        <v>7.1499999999998636</v>
      </c>
      <c r="S79" s="13"/>
      <c r="T79" s="21"/>
    </row>
    <row r="80" spans="1:112" s="16" customFormat="1" ht="16.5" thickBot="1" x14ac:dyDescent="0.3">
      <c r="A80" s="29" t="s">
        <v>16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130">
        <v>0</v>
      </c>
      <c r="K80" s="25">
        <v>0</v>
      </c>
      <c r="L80" s="25">
        <v>0</v>
      </c>
      <c r="M80" s="25">
        <v>0</v>
      </c>
      <c r="N80" s="25">
        <v>1240.3900000000001</v>
      </c>
      <c r="O80" s="134">
        <f t="shared" si="7"/>
        <v>1240.3900000000001</v>
      </c>
      <c r="P80" s="116"/>
      <c r="Q80" s="117"/>
      <c r="R80" s="118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5"/>
    </row>
    <row r="81" spans="1:197" ht="16.5" thickBot="1" x14ac:dyDescent="0.3">
      <c r="A81" s="68" t="s">
        <v>41</v>
      </c>
      <c r="B81" s="69">
        <f t="shared" ref="B81:O82" si="8">SUM(B77,B79)</f>
        <v>0</v>
      </c>
      <c r="C81" s="69">
        <f t="shared" si="8"/>
        <v>0</v>
      </c>
      <c r="D81" s="69">
        <f t="shared" si="8"/>
        <v>0</v>
      </c>
      <c r="E81" s="69">
        <f t="shared" si="8"/>
        <v>0</v>
      </c>
      <c r="F81" s="69">
        <f t="shared" si="8"/>
        <v>0</v>
      </c>
      <c r="G81" s="69">
        <f t="shared" si="8"/>
        <v>0</v>
      </c>
      <c r="H81" s="69">
        <f t="shared" si="8"/>
        <v>0</v>
      </c>
      <c r="I81" s="69">
        <f t="shared" si="8"/>
        <v>0</v>
      </c>
      <c r="J81" s="69">
        <f>SUM(J77,J79)</f>
        <v>0</v>
      </c>
      <c r="K81" s="69">
        <f t="shared" si="8"/>
        <v>0</v>
      </c>
      <c r="L81" s="69">
        <f t="shared" si="8"/>
        <v>0</v>
      </c>
      <c r="M81" s="69">
        <f t="shared" si="8"/>
        <v>0</v>
      </c>
      <c r="N81" s="69">
        <f>SUM(N77,N79)</f>
        <v>8425.4</v>
      </c>
      <c r="O81" s="69">
        <f t="shared" si="8"/>
        <v>8425.4</v>
      </c>
      <c r="P81" s="55">
        <f>(O81-O82)/O82</f>
        <v>-7.0511971899353071E-2</v>
      </c>
      <c r="Q81" s="56">
        <f>O81/$O$84</f>
        <v>4.957139400968294E-2</v>
      </c>
      <c r="R81" s="45">
        <f>O81-O82</f>
        <v>-639.15999999999985</v>
      </c>
      <c r="S81" s="13"/>
    </row>
    <row r="82" spans="1:197" ht="15.75" thickBot="1" x14ac:dyDescent="0.3">
      <c r="A82" s="46" t="s">
        <v>26</v>
      </c>
      <c r="B82" s="76">
        <f t="shared" si="8"/>
        <v>0</v>
      </c>
      <c r="C82" s="76">
        <f t="shared" si="8"/>
        <v>0</v>
      </c>
      <c r="D82" s="76">
        <f t="shared" si="8"/>
        <v>0</v>
      </c>
      <c r="E82" s="76">
        <f t="shared" si="8"/>
        <v>0</v>
      </c>
      <c r="F82" s="76">
        <f t="shared" si="8"/>
        <v>0</v>
      </c>
      <c r="G82" s="76">
        <f t="shared" si="8"/>
        <v>0</v>
      </c>
      <c r="H82" s="76">
        <f t="shared" si="8"/>
        <v>0</v>
      </c>
      <c r="I82" s="76">
        <f t="shared" si="8"/>
        <v>0</v>
      </c>
      <c r="J82" s="76">
        <f>SUM(J78,J80)</f>
        <v>0</v>
      </c>
      <c r="K82" s="76">
        <f t="shared" si="8"/>
        <v>0</v>
      </c>
      <c r="L82" s="76">
        <f t="shared" si="8"/>
        <v>0</v>
      </c>
      <c r="M82" s="76">
        <f t="shared" si="8"/>
        <v>0</v>
      </c>
      <c r="N82" s="76">
        <f>SUM(N78,N80)</f>
        <v>9064.56</v>
      </c>
      <c r="O82" s="76">
        <f>B82+C82+F82+G82+J82+K82+L82+M82+N82</f>
        <v>9064.56</v>
      </c>
      <c r="P82" s="77"/>
      <c r="Q82" s="78"/>
      <c r="R82" s="62"/>
      <c r="S82" s="13"/>
    </row>
    <row r="83" spans="1:197" ht="16.5" thickBot="1" x14ac:dyDescent="0.3">
      <c r="A83" s="53" t="s">
        <v>27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129">
        <f>(N81-N82)/N82</f>
        <v>-7.0511971899353071E-2</v>
      </c>
      <c r="O83" s="75">
        <f>(O81-O82)/O82</f>
        <v>-7.0511971899353071E-2</v>
      </c>
      <c r="P83" s="55"/>
      <c r="Q83" s="56"/>
      <c r="R83" s="45"/>
      <c r="S83" s="13"/>
    </row>
    <row r="84" spans="1:197" ht="16.5" thickBot="1" x14ac:dyDescent="0.3">
      <c r="A84" s="79" t="s">
        <v>42</v>
      </c>
      <c r="B84" s="80">
        <f>SUM(B55,B73,B81)</f>
        <v>11742.270000000002</v>
      </c>
      <c r="C84" s="80">
        <f t="shared" ref="C84:N84" si="9">SUM(C55,C73,C81)</f>
        <v>3241.9300000000007</v>
      </c>
      <c r="D84" s="80">
        <f t="shared" si="9"/>
        <v>2424.6300000000006</v>
      </c>
      <c r="E84" s="80">
        <f t="shared" si="9"/>
        <v>817.30000000000007</v>
      </c>
      <c r="F84" s="80">
        <f t="shared" si="9"/>
        <v>2468.4900000000002</v>
      </c>
      <c r="G84" s="80">
        <f t="shared" si="9"/>
        <v>64454.859999999993</v>
      </c>
      <c r="H84" s="80">
        <f t="shared" si="9"/>
        <v>26473.230000000003</v>
      </c>
      <c r="I84" s="80">
        <f t="shared" si="9"/>
        <v>37981.630000000005</v>
      </c>
      <c r="J84" s="80">
        <f t="shared" si="9"/>
        <v>45488.91</v>
      </c>
      <c r="K84" s="80">
        <f t="shared" si="9"/>
        <v>544.06999999999994</v>
      </c>
      <c r="L84" s="80">
        <f t="shared" si="9"/>
        <v>2446.5299999999997</v>
      </c>
      <c r="M84" s="80">
        <f t="shared" si="9"/>
        <v>5401.7300000000005</v>
      </c>
      <c r="N84" s="80">
        <f t="shared" si="9"/>
        <v>34176.17</v>
      </c>
      <c r="O84" s="80">
        <f>SUM(O55,O73,O81)</f>
        <v>169964.96</v>
      </c>
      <c r="P84" s="55">
        <f>(O84-O85)/O85</f>
        <v>0.12863950051257433</v>
      </c>
      <c r="Q84" s="56">
        <f>O84/$O$84</f>
        <v>1</v>
      </c>
      <c r="R84" s="45">
        <f>O84-O85</f>
        <v>19372.179999999993</v>
      </c>
      <c r="S84" s="13"/>
    </row>
    <row r="85" spans="1:197" ht="15.75" x14ac:dyDescent="0.25">
      <c r="A85" s="81" t="s">
        <v>26</v>
      </c>
      <c r="B85" s="82">
        <f>SUM(B56,B74,B82)</f>
        <v>10782.119999999999</v>
      </c>
      <c r="C85" s="82">
        <f t="shared" ref="C85:O85" si="10">SUM(C56,C74,C82)</f>
        <v>2894.6900000000005</v>
      </c>
      <c r="D85" s="82">
        <f t="shared" si="10"/>
        <v>2219.65</v>
      </c>
      <c r="E85" s="82">
        <f t="shared" si="10"/>
        <v>675.04</v>
      </c>
      <c r="F85" s="82">
        <f t="shared" si="10"/>
        <v>2233.7200000000003</v>
      </c>
      <c r="G85" s="82">
        <f t="shared" si="10"/>
        <v>59247.970000000008</v>
      </c>
      <c r="H85" s="82">
        <f t="shared" si="10"/>
        <v>26329.88</v>
      </c>
      <c r="I85" s="82">
        <f t="shared" si="10"/>
        <v>32918.089999999997</v>
      </c>
      <c r="J85" s="82">
        <f t="shared" si="10"/>
        <v>37711.79</v>
      </c>
      <c r="K85" s="82">
        <f t="shared" si="10"/>
        <v>407.39000000000004</v>
      </c>
      <c r="L85" s="82">
        <f t="shared" si="10"/>
        <v>2052.16</v>
      </c>
      <c r="M85" s="82">
        <f t="shared" si="10"/>
        <v>4390.25</v>
      </c>
      <c r="N85" s="82">
        <f t="shared" si="10"/>
        <v>30872.689999999995</v>
      </c>
      <c r="O85" s="82">
        <f t="shared" si="10"/>
        <v>150592.78</v>
      </c>
      <c r="P85" s="83"/>
      <c r="Q85" s="84"/>
      <c r="R85" s="85"/>
      <c r="S85" s="13"/>
    </row>
    <row r="86" spans="1:197" ht="15.75" x14ac:dyDescent="0.25">
      <c r="A86" s="86" t="s">
        <v>27</v>
      </c>
      <c r="B86" s="87">
        <f t="shared" ref="B86:N86" si="11">(B84-B85)/B85</f>
        <v>8.9050205339952004E-2</v>
      </c>
      <c r="C86" s="87">
        <f t="shared" si="11"/>
        <v>0.11995757749534498</v>
      </c>
      <c r="D86" s="87">
        <f t="shared" si="11"/>
        <v>9.2347892685784E-2</v>
      </c>
      <c r="E86" s="87">
        <f t="shared" si="11"/>
        <v>0.21074306707750667</v>
      </c>
      <c r="F86" s="87">
        <f t="shared" si="11"/>
        <v>0.10510269863725084</v>
      </c>
      <c r="G86" s="87">
        <f t="shared" si="11"/>
        <v>8.7883011012866497E-2</v>
      </c>
      <c r="H86" s="87">
        <f t="shared" si="11"/>
        <v>5.4443848585714093E-3</v>
      </c>
      <c r="I86" s="87">
        <f t="shared" si="11"/>
        <v>0.15382241193216278</v>
      </c>
      <c r="J86" s="87">
        <f t="shared" si="11"/>
        <v>0.20622516194537577</v>
      </c>
      <c r="K86" s="87">
        <f t="shared" si="11"/>
        <v>0.33550160779596916</v>
      </c>
      <c r="L86" s="87">
        <f t="shared" si="11"/>
        <v>0.19217312490254168</v>
      </c>
      <c r="M86" s="87">
        <f t="shared" si="11"/>
        <v>0.23039234667729638</v>
      </c>
      <c r="N86" s="87">
        <f t="shared" si="11"/>
        <v>0.10700330939739958</v>
      </c>
      <c r="O86" s="88">
        <f>(O84-O85)/O85</f>
        <v>0.12863950051257433</v>
      </c>
      <c r="P86" s="89"/>
      <c r="Q86" s="90"/>
      <c r="R86" s="89"/>
      <c r="S86" s="13"/>
    </row>
    <row r="87" spans="1:197" s="1" customFormat="1" ht="15.75" x14ac:dyDescent="0.25">
      <c r="A87" s="91" t="s">
        <v>43</v>
      </c>
      <c r="B87" s="87">
        <f t="shared" ref="B87:O87" si="12">B84/$O$84</f>
        <v>6.9086416400180387E-2</v>
      </c>
      <c r="C87" s="87">
        <f t="shared" si="12"/>
        <v>1.9074107980844999E-2</v>
      </c>
      <c r="D87" s="87">
        <f t="shared" si="12"/>
        <v>1.4265469776829298E-2</v>
      </c>
      <c r="E87" s="87">
        <f t="shared" si="12"/>
        <v>4.8086382040156989E-3</v>
      </c>
      <c r="F87" s="87">
        <f t="shared" si="12"/>
        <v>1.4523522966145494E-2</v>
      </c>
      <c r="G87" s="87">
        <f t="shared" si="12"/>
        <v>0.37922440013518077</v>
      </c>
      <c r="H87" s="87">
        <f t="shared" si="12"/>
        <v>0.15575698661653559</v>
      </c>
      <c r="I87" s="87">
        <f t="shared" si="12"/>
        <v>0.2234674135186453</v>
      </c>
      <c r="J87" s="87">
        <f t="shared" si="12"/>
        <v>0.26763698823569287</v>
      </c>
      <c r="K87" s="87">
        <f t="shared" si="12"/>
        <v>3.2010715620443175E-3</v>
      </c>
      <c r="L87" s="87">
        <f t="shared" si="12"/>
        <v>1.4394319864517956E-2</v>
      </c>
      <c r="M87" s="87">
        <f t="shared" si="12"/>
        <v>3.1781433067145141E-2</v>
      </c>
      <c r="N87" s="87">
        <f t="shared" si="12"/>
        <v>0.20107773978824811</v>
      </c>
      <c r="O87" s="87">
        <f t="shared" si="12"/>
        <v>1</v>
      </c>
      <c r="P87" s="89"/>
      <c r="Q87" s="90"/>
      <c r="R87" s="89"/>
      <c r="S87" s="13"/>
    </row>
    <row r="88" spans="1:197" s="1" customFormat="1" ht="15.75" x14ac:dyDescent="0.25">
      <c r="A88" s="92" t="s">
        <v>44</v>
      </c>
      <c r="B88" s="93">
        <f t="shared" ref="B88:N88" si="13">B85/$O$85</f>
        <v>7.1597854824115736E-2</v>
      </c>
      <c r="C88" s="93">
        <f t="shared" si="13"/>
        <v>1.9221970668182105E-2</v>
      </c>
      <c r="D88" s="93">
        <f t="shared" si="13"/>
        <v>1.4739418450207242E-2</v>
      </c>
      <c r="E88" s="93">
        <f t="shared" si="13"/>
        <v>4.4825522179748585E-3</v>
      </c>
      <c r="F88" s="93">
        <f t="shared" si="13"/>
        <v>1.483284922424568E-2</v>
      </c>
      <c r="G88" s="93">
        <f t="shared" si="13"/>
        <v>0.39343167713618149</v>
      </c>
      <c r="H88" s="93">
        <f t="shared" si="13"/>
        <v>0.17484158271067179</v>
      </c>
      <c r="I88" s="93">
        <f t="shared" si="13"/>
        <v>0.21859009442550961</v>
      </c>
      <c r="J88" s="93">
        <f t="shared" si="13"/>
        <v>0.25042229780205932</v>
      </c>
      <c r="K88" s="93">
        <f t="shared" si="13"/>
        <v>2.7052425753744638E-3</v>
      </c>
      <c r="L88" s="93">
        <f t="shared" si="13"/>
        <v>1.3627213734947984E-2</v>
      </c>
      <c r="M88" s="93">
        <f t="shared" si="13"/>
        <v>2.9153124074075797E-2</v>
      </c>
      <c r="N88" s="93">
        <f t="shared" si="13"/>
        <v>0.20500776996081749</v>
      </c>
      <c r="O88" s="94">
        <f>B88+C88+F88+G88+J88+L88+K88+M88+N88</f>
        <v>1</v>
      </c>
      <c r="P88" s="85"/>
      <c r="Q88" s="95"/>
      <c r="R88" s="85"/>
      <c r="S88" s="13"/>
    </row>
    <row r="89" spans="1:197" s="1" customFormat="1" ht="15.75" x14ac:dyDescent="0.2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</row>
    <row r="90" spans="1:197" ht="18.75" x14ac:dyDescent="0.3">
      <c r="A90" s="97" t="s">
        <v>45</v>
      </c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</row>
    <row r="91" spans="1:197" s="210" customFormat="1" x14ac:dyDescent="0.25">
      <c r="A91" s="210" t="s">
        <v>67</v>
      </c>
    </row>
    <row r="92" spans="1:197" s="210" customFormat="1" x14ac:dyDescent="0.25">
      <c r="A92" s="210" t="s">
        <v>68</v>
      </c>
    </row>
    <row r="93" spans="1:197" s="1" customFormat="1" x14ac:dyDescent="0.25">
      <c r="A93" s="210" t="s">
        <v>73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97" s="1" customFormat="1" x14ac:dyDescent="0.25">
      <c r="A94" s="210" t="s">
        <v>75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97" s="1" customFormat="1" x14ac:dyDescent="0.25">
      <c r="A95" s="210" t="s">
        <v>79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97" s="1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1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1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1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1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1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1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1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1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1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1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1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1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1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1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1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1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1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1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s="1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s="1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s="1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1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s="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s="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s="1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s="1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s="1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s="1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s="1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s="1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s="1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s="1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s="1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s="1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s="1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s="1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s="1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s="1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s="1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s="1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s="1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s="1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s="1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s="1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1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1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1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1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1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1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1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1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1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1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s="1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1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1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1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1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1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s="1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s="1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s="1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s="1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1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1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s="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s="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s="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s="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s="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s="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s="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s="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s="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s="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s="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s="1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s="1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1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1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1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s="1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s="1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s="1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s="1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s="1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s="1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s="1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s="1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s="1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s="1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s="1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s="1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s="1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s="1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1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s="1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s="1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s="1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s="1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s="1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1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s="1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s="1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s="1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s="1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s="1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s="1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s="1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s="1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s="1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s="1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s="1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s="1" customForma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s="1" customForma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s="1" customForma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s="1" customForma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s="1" customForma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s="1" customForma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s="1" customForma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s="1" customForma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s="1" customForma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s="1" customForma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s="1" customForma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s="1" customForma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s="1" customForma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s="1" customForma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s="1" customForma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s="1" customForma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s="1" customForma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s="1" customForma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s="1" customForma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s="1" customForma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s="1" customForma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s="1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s="1" customForma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s="1" customForma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s="1" customForma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s="1" customForma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s="1" customForma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s="1" customForma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s="1" customForma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s="1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s="1" customForma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s="1" customForma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s="1" customForma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s="1" customForma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s="1" customForma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s="1" customForma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s="1" customForma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s="1" customForma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s="1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s="1" customForma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s="1" customForma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s="1" customForma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s="1" customForma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s="1" customForma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s="1" customForma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s="1" customForma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s="1" customForma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s="1" customForma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s="1" customForma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s="1" customForma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s="1" customForma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s="1" customForma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s="1" customForma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s="1" customForma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s="1" customForma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s="1" customForma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s="1" customForma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s="1" customForma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s="1" customForma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s="1" customForma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s="1" customForma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s="1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s="1" customForma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s="1" customForma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s="1" customForma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s="1" customForma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s="1" customForma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s="1" customForma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s="1" customForma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s="1" customForma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s="1" customForma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s="1" customForma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s="1" customForma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s="1" customForma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s="1" customForma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s="1" customForma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s="1" customForma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s="1" customForma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s="1" customForma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s="1" customForma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s="1" customForma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s="1" customForma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s="1" customForma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s="1" customForma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s="1" customForma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s="1" customForma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s="1" customForma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s="1" customForma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s="1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s="1" customForma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s="1" customForma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s="1" customForma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s="1" customForma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s="1" customForma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s="1" customForma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s="1" customForma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s="1" customForma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s="1" customForma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s="1" customForma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s="1" customForma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s="1" customForma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s="1" customForma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s="1" customForma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s="1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s="1" customForma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s="1" customForma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s="1" customForma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s="1" customForma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s="1" customForma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s="1" customForma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s="1" customForma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s="1" customForma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s="1" customForma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s="1" customForma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s="1" customForma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s="1" customForma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s="1" customForma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s="1" customForma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s="1" customForma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s="1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s="1" customForma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s="1" customForma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s="1" customForma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s="1" customForma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s="1" customForma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s="1" customForma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s="1" customForma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s="1" customForma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s="1" customForma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s="1" customForma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s="1" customForma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s="1" customForma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s="1" customForma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s="1" customForma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s="1" customForma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s="1" customForma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s="1" customForma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s="1" customForma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s="1" customForma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s="1" customForma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s="1" customForma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s="1" customForma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s="1" customForma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s="1" customForma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s="1" customForma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s="1" customForma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s="1" customForma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s="1" customForma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s="1" customForma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s="1" customForma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s="1" customForma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s="1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s="1" customForma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s="1" customForma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s="1" customForma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s="1" customForma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s="1" customForma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s="1" customForma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s="1" customForma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s="1" customForma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s="1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s="1" customForma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s="1" customForma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s="1" customForma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s="1" customForma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s="1" customForma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s="1" customForma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s="1" customForma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s="1" customForma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s="1" customForma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s="1" customForma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s="1" customForma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s="1" customForma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s="1" customForma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s="1" customForma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s="1" customForma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s="1" customForma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s="1" customForma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s="1" customForma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s="1" customForma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s="1" customForma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s="1" customForma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s="1" customForma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s="1" customFormat="1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s="1" customForma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s="1" customForma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s="1" customFormat="1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s="1" customFormat="1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s="1" customFormat="1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s="1" customFormat="1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s="1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s="1" customFormat="1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s="1" customFormat="1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s="1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s="1" customFormat="1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s="1" customFormat="1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s="1" customForma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s="1" customFormat="1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s="1" customFormat="1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s="1" customFormat="1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s="1" customForma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s="1" customFormat="1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s="1" customForma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s="1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s="1" customFormat="1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s="1" customFormat="1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s="1" customForma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s="1" customFormat="1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s="1" customForma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s="1" customFormat="1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s="1" customFormat="1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s="1" customFormat="1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s="1" customFormat="1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s="1" customFormat="1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s="1" customFormat="1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s="1" customFormat="1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s="1" customFormat="1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s="1" customFormat="1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s="1" customFormat="1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s="1" customFormat="1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s="1" customFormat="1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s="1" customFormat="1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s="1" customFormat="1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s="1" customFormat="1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s="1" customFormat="1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s="1" customFormat="1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s="1" customFormat="1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s="1" customFormat="1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s="1" customFormat="1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s="1" customForma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s="1" customFormat="1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s="1" customFormat="1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s="1" customFormat="1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s="1" customForma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s="1" customFormat="1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s="1" customFormat="1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s="1" customFormat="1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s="1" customFormat="1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s="1" customFormat="1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s="1" customFormat="1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s="1" customFormat="1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s="1" customFormat="1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s="1" customFormat="1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s="1" customFormat="1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s="1" customFormat="1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s="1" customFormat="1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s="1" customForma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s="1" customForma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s="1" customForma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s="1" customForma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s="1" customFormat="1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s="1" customFormat="1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s="1" customFormat="1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s="1" customFormat="1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s="1" customFormat="1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s="1" customFormat="1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s="1" customFormat="1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s="1" customFormat="1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s="1" customFormat="1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s="1" customFormat="1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s="1" customFormat="1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s="1" customFormat="1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s="1" customFormat="1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s="1" customFormat="1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s="1" customFormat="1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s="1" customFormat="1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s="1" customFormat="1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s="1" customForma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s="1" customFormat="1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s="1" customFormat="1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s="1" customFormat="1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s="1" customFormat="1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s="1" customFormat="1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s="1" customFormat="1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s="1" customFormat="1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s="1" customForma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s="1" customForma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s="1" customFormat="1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s="1" customFormat="1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s="1" customFormat="1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s="1" customFormat="1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s="1" customFormat="1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s="1" customFormat="1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s="1" customFormat="1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s="1" customFormat="1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s="1" customFormat="1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s="1" customFormat="1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s="1" customFormat="1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s="1" customFormat="1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s="1" customFormat="1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s="1" customFormat="1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s="1" customFormat="1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s="1" customFormat="1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s="1" customFormat="1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s="1" customFormat="1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s="1" customFormat="1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s="1" customFormat="1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s="1" customFormat="1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s="1" customFormat="1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s="1" customFormat="1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s="1" customFormat="1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s="1" customForma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s="1" customFormat="1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s="1" customFormat="1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s="1" customFormat="1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s="1" customFormat="1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s="1" customFormat="1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s="1" customFormat="1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s="1" customFormat="1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s="1" customForma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s="1" customForma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s="1" customForma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s="1" customForma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s="1" customForma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s="1" customFormat="1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s="1" customFormat="1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s="1" customFormat="1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s="1" customFormat="1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s="1" customFormat="1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s="1" customFormat="1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s="1" customFormat="1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s="1" customFormat="1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s="1" customFormat="1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s="1" customFormat="1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s="1" customFormat="1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s="1" customFormat="1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s="1" customFormat="1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s="1" customFormat="1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s="1" customFormat="1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s="1" customFormat="1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s="1" customFormat="1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s="1" customFormat="1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s="1" customFormat="1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s="1" customFormat="1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s="1" customFormat="1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s="1" customForma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s="1" customFormat="1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s="1" customFormat="1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s="1" customFormat="1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s="1" customFormat="1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s="1" customFormat="1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s="1" customFormat="1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s="1" customFormat="1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s="1" customFormat="1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s="1" customFormat="1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s="1" customFormat="1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s="1" customFormat="1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s="1" customFormat="1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s="1" customFormat="1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s="1" customFormat="1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s="1" customFormat="1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s="1" customFormat="1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s="1" customFormat="1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s="1" customFormat="1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s="1" customFormat="1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s="1" customFormat="1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s="1" customFormat="1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s="1" customFormat="1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s="1" customFormat="1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s="1" customFormat="1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s="1" customFormat="1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s="1" customFormat="1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s="1" customFormat="1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s="1" customFormat="1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s="1" customFormat="1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s="1" customFormat="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s="1" customFormat="1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s="1" customFormat="1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s="1" customFormat="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s="1" customFormat="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s="1" customFormat="1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s="1" customFormat="1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s="1" customFormat="1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s="1" customFormat="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s="1" customFormat="1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s="1" customFormat="1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s="1" customFormat="1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s="1" customFormat="1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s="1" customFormat="1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s="1" customFormat="1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s="1" customFormat="1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s="1" customFormat="1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s="1" customFormat="1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s="1" customFormat="1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s="1" customFormat="1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s="1" customFormat="1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s="1" customFormat="1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s="1" customFormat="1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s="1" customFormat="1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s="1" customFormat="1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s="1" customFormat="1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s="1" customFormat="1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s="1" customFormat="1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s="1" customFormat="1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s="1" customFormat="1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s="1" customFormat="1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s="1" customFormat="1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s="1" customFormat="1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s="1" customFormat="1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s="1" customFormat="1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s="1" customFormat="1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s="1" customFormat="1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s="1" customFormat="1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s="1" customFormat="1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s="1" customFormat="1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s="1" customFormat="1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s="1" customFormat="1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s="1" customFormat="1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s="1" customFormat="1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s="1" customFormat="1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1" customFormat="1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1" customFormat="1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1" customFormat="1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1" customFormat="1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1" customFormat="1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1" customFormat="1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1" customFormat="1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1" customFormat="1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1" customFormat="1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1" customFormat="1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1" customFormat="1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1" customFormat="1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1" customFormat="1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1" customFormat="1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1" customFormat="1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1" customFormat="1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1" customFormat="1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1" customFormat="1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1" customFormat="1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1" customFormat="1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1" customFormat="1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1" customFormat="1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1" customFormat="1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1" customFormat="1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1" customFormat="1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1" customFormat="1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1" customFormat="1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1" customFormat="1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1" customFormat="1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1" customFormat="1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1" customFormat="1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1" customFormat="1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1" customFormat="1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s="1" customFormat="1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s="1" customFormat="1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s="1" customFormat="1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s="1" customFormat="1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s="1" customFormat="1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s="1" customFormat="1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s="1" customFormat="1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s="1" customFormat="1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s="1" customFormat="1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s="1" customFormat="1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s="1" customFormat="1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s="1" customFormat="1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s="1" customFormat="1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s="1" customFormat="1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s="1" customFormat="1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s="1" customFormat="1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s="1" customFormat="1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s="1" customFormat="1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s="1" customFormat="1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s="1" customFormat="1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s="1" customFormat="1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s="1" customFormat="1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s="1" customFormat="1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s="1" customFormat="1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s="1" customFormat="1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s="1" customFormat="1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s="1" customFormat="1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s="1" customFormat="1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s="1" customFormat="1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s="1" customFormat="1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s="1" customFormat="1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s="1" customFormat="1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s="1" customFormat="1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s="1" customFormat="1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s="1" customFormat="1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s="1" customFormat="1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s="1" customFormat="1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s="1" customFormat="1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s="1" customFormat="1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s="1" customFormat="1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s="1" customFormat="1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s="1" customFormat="1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s="1" customFormat="1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s="1" customFormat="1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s="1" customFormat="1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s="1" customFormat="1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s="1" customFormat="1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s="1" customFormat="1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s="1" customFormat="1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s="1" customFormat="1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s="1" customFormat="1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s="1" customFormat="1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s="1" customFormat="1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1" customFormat="1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1" customFormat="1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1" customFormat="1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1" customFormat="1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1" customFormat="1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1" customFormat="1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1" customFormat="1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1" customFormat="1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1" customFormat="1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1" customFormat="1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1" customFormat="1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1" customFormat="1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1" customFormat="1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1" customFormat="1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1" customFormat="1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1" customFormat="1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1" customFormat="1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1" customFormat="1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1" customFormat="1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1" customFormat="1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1" customFormat="1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1" customFormat="1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1" customFormat="1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1" customFormat="1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1" customFormat="1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1" customFormat="1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1" customFormat="1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1" customFormat="1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1" customFormat="1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1" customFormat="1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1" customFormat="1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1" customFormat="1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1" customFormat="1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1" customFormat="1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1" customFormat="1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1" customFormat="1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1" customFormat="1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1" customFormat="1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1" customFormat="1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1" customFormat="1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1" customFormat="1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1" customFormat="1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1" customFormat="1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1" customFormat="1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1" customFormat="1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1" customFormat="1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1" customFormat="1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s="1" customFormat="1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s="1" customFormat="1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s="1" customFormat="1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s="1" customFormat="1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s="1" customFormat="1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s="1" customFormat="1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s="1" customFormat="1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s="1" customFormat="1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s="1" customFormat="1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s="1" customFormat="1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s="1" customFormat="1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s="1" customFormat="1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s="1" customFormat="1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s="1" customFormat="1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s="1" customFormat="1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s="1" customFormat="1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s="1" customFormat="1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s="1" customFormat="1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s="1" customFormat="1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s="1" customFormat="1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s="1" customFormat="1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s="1" customFormat="1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s="1" customFormat="1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s="1" customFormat="1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s="1" customFormat="1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s="1" customFormat="1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s="1" customFormat="1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s="1" customFormat="1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s="1" customFormat="1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s="1" customFormat="1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s="1" customFormat="1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s="1" customFormat="1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s="1" customFormat="1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s="1" customFormat="1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s="1" customFormat="1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s="1" customFormat="1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s="1" customFormat="1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s="1" customFormat="1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s="1" customFormat="1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s="1" customFormat="1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s="1" customFormat="1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s="1" customFormat="1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s="1" customFormat="1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s="1" customFormat="1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s="1" customFormat="1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s="1" customFormat="1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s="1" customFormat="1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s="1" customFormat="1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s="1" customFormat="1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s="1" customFormat="1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s="1" customFormat="1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s="1" customFormat="1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s="1" customFormat="1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1" customFormat="1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1" customFormat="1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1" customFormat="1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1" customFormat="1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1" customFormat="1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1" customFormat="1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1" customFormat="1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1" customFormat="1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1" customFormat="1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1" customFormat="1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1" customFormat="1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1" customFormat="1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1" customFormat="1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1" customFormat="1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1" customFormat="1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1" customFormat="1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1" customFormat="1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1" customFormat="1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1" customFormat="1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1" customFormat="1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1" customFormat="1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1" customFormat="1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1" customFormat="1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1" customFormat="1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1" customFormat="1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1" customFormat="1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1" customFormat="1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1" customFormat="1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1" customFormat="1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1" customFormat="1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1" customFormat="1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1" customFormat="1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1" customFormat="1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1" customFormat="1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1" customFormat="1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1" customFormat="1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1" customFormat="1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1" customFormat="1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1" customFormat="1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1" customFormat="1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1" customFormat="1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1" customFormat="1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1" customFormat="1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1" customFormat="1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1" customFormat="1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1" customFormat="1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1" customFormat="1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s="1" customFormat="1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s="1" customFormat="1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s="1" customFormat="1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s="1" customFormat="1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s="1" customFormat="1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s="1" customFormat="1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s="1" customFormat="1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s="1" customFormat="1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s="1" customFormat="1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s="1" customFormat="1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s="1" customFormat="1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s="1" customFormat="1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s="1" customFormat="1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s="1" customFormat="1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s="1" customFormat="1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s="1" customFormat="1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s="1" customFormat="1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s="1" customFormat="1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s="1" customFormat="1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s="1" customFormat="1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s="1" customFormat="1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s="1" customFormat="1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s="1" customFormat="1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s="1" customFormat="1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s="1" customFormat="1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s="1" customFormat="1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s="1" customFormat="1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s="1" customFormat="1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s="1" customFormat="1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s="1" customFormat="1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s="1" customFormat="1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s="1" customFormat="1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s="1" customFormat="1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s="1" customFormat="1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s="1" customFormat="1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s="1" customFormat="1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s="1" customFormat="1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s="1" customFormat="1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s="1" customFormat="1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s="1" customFormat="1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s="1" customFormat="1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s="1" customFormat="1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s="1" customFormat="1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s="1" customFormat="1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s="1" customFormat="1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s="1" customFormat="1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s="1" customFormat="1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s="1" customFormat="1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s="1" customFormat="1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s="1" customFormat="1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s="1" customFormat="1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s="1" customFormat="1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s="1" customFormat="1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s="1" customFormat="1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s="1" customFormat="1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s="1" customFormat="1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s="1" customFormat="1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s="1" customFormat="1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s="1" customFormat="1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s="1" customFormat="1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s="1" customFormat="1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s="1" customFormat="1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s="1" customFormat="1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s="1" customFormat="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s="1" customFormat="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s="1" customFormat="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s="1" customForma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s="1" customForma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s="1" customForma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s="1" customForma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s="1" customForma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s="1" customForma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s="1" customForma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s="1" customForma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s="1" customForma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s="1" customForma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s="1" customForma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s="1" customFormat="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s="1" customForma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s="1" customForma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s="1" customFormat="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s="1" customForma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s="1" customForma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s="1" customForma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s="1" customForma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s="1" customForma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s="1" customForma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s="1" customForma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s="1" customForma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s="1" customForma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s="1" customForma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s="1" customForma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s="1" customForma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s="1" customForma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s="1" customForma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s="1" customForma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s="1" customForma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s="1" customForma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s="1" customFormat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s="1" customFormat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s="1" customFormat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s="1" customFormat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s="1" customFormat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s="1" customFormat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s="1" customFormat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s="1" customFormat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s="1" customFormat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s="1" customFormat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s="1" customFormat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s="1" customFormat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s="1" customFormat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s="1" customFormat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s="1" customFormat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s="1" customFormat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s="1" customFormat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s="1" customFormat="1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s="1" customFormat="1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s="1" customFormat="1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s="1" customFormat="1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s="1" customFormat="1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s="1" customFormat="1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s="1" customFormat="1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s="1" customForma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s="1" customFormat="1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s="1" customFormat="1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s="1" customFormat="1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s="1" customFormat="1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s="1" customFormat="1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s="1" customFormat="1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s="1" customFormat="1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s="1" customFormat="1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s="1" customFormat="1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s="1" customForma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s="1" customForma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s="1" customFormat="1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s="1" customFormat="1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s="1" customFormat="1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s="1" customFormat="1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s="1" customFormat="1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s="1" customFormat="1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s="1" customFormat="1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s="1" customFormat="1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s="1" customFormat="1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s="1" customFormat="1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s="1" customFormat="1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s="1" customFormat="1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s="1" customFormat="1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s="1" customFormat="1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s="1" customFormat="1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s="1" customFormat="1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s="1" customFormat="1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s="1" customFormat="1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s="1" customFormat="1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s="1" customFormat="1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s="1" customFormat="1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s="1" customFormat="1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s="1" customFormat="1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s="1" customFormat="1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s="1" customFormat="1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s="1" customFormat="1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s="1" customFormat="1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s="1" customFormat="1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s="1" customFormat="1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s="1" customFormat="1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s="1" customFormat="1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s="1" customFormat="1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s="1" customFormat="1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s="1" customFormat="1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s="1" customFormat="1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s="1" customFormat="1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s="1" customFormat="1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s="1" customFormat="1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s="1" customFormat="1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s="1" customFormat="1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s="1" customFormat="1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s="1" customFormat="1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s="1" customFormat="1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s="1" customFormat="1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s="1" customFormat="1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s="1" customFormat="1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s="1" customFormat="1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s="1" customFormat="1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s="1" customFormat="1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s="1" customForma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s="1" customForma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s="1" customFormat="1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s="1" customFormat="1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s="1" customForma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s="1" customFormat="1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s="1" customFormat="1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s="1" customFormat="1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s="1" customFormat="1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s="1" customFormat="1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s="1" customFormat="1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s="1" customFormat="1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s="1" customFormat="1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s="1" customFormat="1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s="1" customFormat="1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s="1" customFormat="1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s="1" customFormat="1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s="1" customFormat="1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s="1" customFormat="1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s="1" customFormat="1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s="1" customFormat="1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s="1" customFormat="1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s="1" customFormat="1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s="1" customFormat="1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s="1" customFormat="1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s="1" customFormat="1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s="1" customFormat="1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s="1" customFormat="1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s="1" customFormat="1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s="1" customFormat="1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s="1" customFormat="1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s="1" customFormat="1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s="1" customFormat="1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s="1" customFormat="1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s="1" customFormat="1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s="1" customFormat="1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s="1" customFormat="1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s="1" customFormat="1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s="1" customFormat="1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s="1" customFormat="1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s="1" customFormat="1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s="1" customFormat="1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s="1" customFormat="1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s="1" customFormat="1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s="1" customFormat="1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s="1" customFormat="1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s="1" customFormat="1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s="1" customFormat="1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s="1" customFormat="1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s="1" customFormat="1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s="1" customFormat="1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s="1" customForma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s="1" customForma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s="1" customFormat="1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s="1" customFormat="1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s="1" customFormat="1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s="1" customFormat="1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s="1" customFormat="1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s="1" customFormat="1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s="1" customFormat="1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s="1" customFormat="1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s="1" customFormat="1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s="1" customFormat="1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s="1" customFormat="1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s="1" customFormat="1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s="1" customFormat="1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s="1" customFormat="1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s="1" customFormat="1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s="1" customFormat="1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s="1" customFormat="1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s="1" customFormat="1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s="1" customFormat="1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s="1" customFormat="1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s="1" customFormat="1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s="1" customFormat="1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s="1" customFormat="1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s="1" customFormat="1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s="1" customFormat="1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s="1" customFormat="1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s="1" customFormat="1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s="1" customFormat="1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s="1" customFormat="1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s="1" customFormat="1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s="1" customFormat="1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s="1" customFormat="1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s="1" customFormat="1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s="1" customFormat="1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s="1" customFormat="1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s="1" customFormat="1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s="1" customFormat="1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s="1" customFormat="1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s="1" customFormat="1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s="1" customFormat="1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s="1" customFormat="1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s="1" customFormat="1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s="1" customFormat="1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s="1" customFormat="1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s="1" customFormat="1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s="1" customFormat="1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s="1" customFormat="1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s="1" customFormat="1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s="1" customFormat="1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s="1" customFormat="1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s="1" customForma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s="1" customForma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s="1" customFormat="1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s="1" customFormat="1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s="1" customFormat="1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s="1" customFormat="1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s="1" customFormat="1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s="1" customFormat="1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s="1" customFormat="1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s="1" customFormat="1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s="1" customFormat="1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s="1" customFormat="1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s="1" customFormat="1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s="1" customFormat="1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s="1" customFormat="1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s="1" customFormat="1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s="1" customFormat="1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s="1" customFormat="1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s="1" customFormat="1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s="1" customFormat="1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s="1" customFormat="1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s="1" customFormat="1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s="1" customFormat="1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s="1" customFormat="1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s="1" customFormat="1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s="1" customFormat="1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s="1" customFormat="1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s="1" customFormat="1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s="1" customFormat="1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s="1" customFormat="1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s="1" customFormat="1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s="1" customFormat="1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s="1" customFormat="1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s="1" customFormat="1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s="1" customFormat="1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s="1" customFormat="1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s="1" customFormat="1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s="1" customFormat="1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s="1" customFormat="1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s="1" customFormat="1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s="1" customForma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s="1" customFormat="1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s="1" customFormat="1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s="1" customFormat="1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s="1" customFormat="1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s="1" customFormat="1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s="1" customFormat="1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s="1" customFormat="1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s="1" customFormat="1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s="1" customFormat="1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s="1" customForma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s="1" customForma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s="1" customFormat="1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s="1" customFormat="1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s="1" customFormat="1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s="1" customFormat="1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s="1" customFormat="1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s="1" customFormat="1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s="1" customFormat="1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s="1" customFormat="1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s="1" customFormat="1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s="1" customFormat="1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s="1" customFormat="1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s="1" customFormat="1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s="1" customFormat="1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s="1" customFormat="1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s="1" customFormat="1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s="1" customFormat="1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s="1" customFormat="1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s="1" customFormat="1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s="1" customFormat="1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s="1" customFormat="1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s="1" customFormat="1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s="1" customFormat="1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s="1" customFormat="1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s="1" customFormat="1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s="1" customFormat="1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s="1" customFormat="1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s="1" customFormat="1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s="1" customFormat="1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s="1" customFormat="1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s="1" customFormat="1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s="1" customFormat="1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s="1" customFormat="1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s="1" customFormat="1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s="1" customFormat="1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s="1" customFormat="1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s="1" customFormat="1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s="1" customFormat="1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s="1" customFormat="1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s="1" customFormat="1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s="1" customFormat="1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s="1" customFormat="1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s="1" customFormat="1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s="1" customFormat="1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s="1" customFormat="1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s="1" customFormat="1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s="1" customFormat="1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s="1" customFormat="1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s="1" customFormat="1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s="1" customFormat="1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s="1" customFormat="1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s="1" customFormat="1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s="1" customFormat="1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s="1" customFormat="1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s="1" customFormat="1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s="1" customFormat="1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s="1" customFormat="1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s="1" customFormat="1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s="1" customFormat="1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s="1" customFormat="1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s="1" customFormat="1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s="1" customFormat="1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s="1" customFormat="1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s="1" customFormat="1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s="1" customFormat="1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s="1" customFormat="1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s="1" customFormat="1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s="1" customFormat="1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s="1" customFormat="1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s="1" customFormat="1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s="1" customFormat="1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s="1" customFormat="1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s="1" customFormat="1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s="1" customFormat="1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s="1" customFormat="1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s="1" customFormat="1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s="1" customFormat="1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s="1" customFormat="1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s="1" customFormat="1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s="1" customFormat="1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s="1" customFormat="1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s="1" customFormat="1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s="1" customFormat="1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s="1" customFormat="1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s="1" customFormat="1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s="1" customFormat="1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s="1" customFormat="1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s="1" customFormat="1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s="1" customFormat="1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s="1" customFormat="1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s="1" customFormat="1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s="1" customFormat="1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s="1" customFormat="1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s="1" customFormat="1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s="1" customFormat="1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s="1" customFormat="1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s="1" customFormat="1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s="1" customFormat="1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s="1" customFormat="1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s="1" customFormat="1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s="1" customFormat="1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s="1" customFormat="1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s="1" customFormat="1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s="1" customFormat="1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s="1" customFormat="1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s="1" customFormat="1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s="1" customFormat="1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s="1" customFormat="1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s="1" customFormat="1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s="1" customFormat="1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s="1" customFormat="1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s="1" customFormat="1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s="1" customFormat="1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s="1" customFormat="1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s="1" customFormat="1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s="1" customFormat="1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s="1" customFormat="1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s="1" customFormat="1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s="1" customFormat="1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s="1" customFormat="1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s="1" customFormat="1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s="1" customFormat="1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s="1" customFormat="1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s="1" customFormat="1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s="1" customFormat="1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s="1" customFormat="1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s="1" customFormat="1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s="1" customFormat="1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s="1" customFormat="1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s="1" customFormat="1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s="1" customFormat="1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s="1" customFormat="1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s="1" customFormat="1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s="1" customFormat="1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s="1" customFormat="1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s="1" customFormat="1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s="1" customFormat="1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s="1" customFormat="1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s="1" customFormat="1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s="1" customFormat="1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s="1" customFormat="1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s="1" customFormat="1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s="1" customFormat="1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s="1" customFormat="1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s="1" customFormat="1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s="1" customFormat="1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s="1" customFormat="1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s="1" customFormat="1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s="1" customFormat="1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s="1" customFormat="1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s="1" customFormat="1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s="1" customFormat="1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s="1" customFormat="1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s="1" customFormat="1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s="1" customFormat="1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s="1" customFormat="1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s="1" customFormat="1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s="1" customFormat="1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s="1" customFormat="1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s="1" customFormat="1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s="1" customFormat="1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s="1" customFormat="1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s="1" customFormat="1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s="1" customFormat="1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s="1" customFormat="1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s="1" customFormat="1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s="1" customFormat="1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s="1" customFormat="1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s="1" customFormat="1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s="1" customFormat="1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s="1" customFormat="1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s="1" customFormat="1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s="1" customFormat="1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s="1" customFormat="1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s="1" customFormat="1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s="1" customFormat="1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s="1" customFormat="1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s="1" customFormat="1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s="1" customFormat="1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s="1" customFormat="1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s="1" customFormat="1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s="1" customFormat="1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s="1" customFormat="1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s="1" customFormat="1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s="1" customFormat="1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s="1" customFormat="1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s="1" customFormat="1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s="1" customFormat="1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s="1" customFormat="1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s="1" customFormat="1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s="1" customFormat="1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s="1" customFormat="1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s="1" customFormat="1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s="1" customFormat="1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s="1" customFormat="1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s="1" customFormat="1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s="1" customFormat="1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s="1" customFormat="1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s="1" customFormat="1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s="1" customFormat="1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s="1" customFormat="1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s="1" customFormat="1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s="1" customFormat="1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s="1" customFormat="1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s="1" customFormat="1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s="1" customFormat="1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s="1" customFormat="1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s="1" customFormat="1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s="1" customFormat="1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s="1" customFormat="1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s="1" customFormat="1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s="1" customFormat="1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s="1" customFormat="1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s="1" customFormat="1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s="1" customFormat="1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s="1" customFormat="1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s="1" customFormat="1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s="1" customFormat="1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s="1" customFormat="1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s="1" customFormat="1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s="1" customFormat="1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s="1" customFormat="1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s="1" customFormat="1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s="1" customFormat="1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s="1" customFormat="1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s="1" customFormat="1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s="1" customFormat="1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s="1" customFormat="1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s="1" customFormat="1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s="1" customFormat="1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s="1" customFormat="1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s="1" customFormat="1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s="1" customFormat="1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s="1" customFormat="1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s="1" customFormat="1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s="1" customFormat="1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s="1" customFormat="1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s="1" customFormat="1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s="1" customFormat="1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s="1" customFormat="1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s="1" customFormat="1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s="1" customFormat="1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s="1" customFormat="1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s="1" customFormat="1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s="1" customFormat="1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s="1" customFormat="1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s="1" customFormat="1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s="1" customFormat="1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s="1" customFormat="1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s="1" customFormat="1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s="1" customFormat="1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s="1" customFormat="1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s="1" customFormat="1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s="1" customFormat="1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s="1" customFormat="1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s="1" customFormat="1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s="1" customFormat="1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s="1" customFormat="1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s="1" customFormat="1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s="1" customFormat="1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s="1" customFormat="1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s="1" customFormat="1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s="1" customFormat="1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s="1" customFormat="1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s="1" customFormat="1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s="1" customFormat="1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s="1" customFormat="1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s="1" customFormat="1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s="1" customFormat="1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s="1" customFormat="1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s="1" customFormat="1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s="1" customFormat="1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s="1" customFormat="1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s="1" customFormat="1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s="1" customFormat="1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s="1" customFormat="1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s="1" customFormat="1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s="1" customFormat="1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s="1" customFormat="1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s="1" customFormat="1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s="1" customFormat="1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s="1" customFormat="1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s="1" customFormat="1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s="1" customFormat="1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s="1" customFormat="1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s="1" customFormat="1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s="1" customFormat="1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s="1" customFormat="1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s="1" customFormat="1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s="1" customFormat="1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s="1" customFormat="1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s="1" customFormat="1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s="1" customFormat="1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s="1" customFormat="1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s="1" customFormat="1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s="1" customFormat="1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s="1" customFormat="1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s="1" customFormat="1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s="1" customFormat="1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s="1" customFormat="1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s="1" customFormat="1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s="1" customFormat="1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s="1" customFormat="1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s="1" customFormat="1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s="1" customFormat="1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s="1" customFormat="1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s="1" customFormat="1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s="1" customFormat="1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s="1" customFormat="1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s="1" customFormat="1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s="1" customFormat="1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s="1" customFormat="1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s="1" customFormat="1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s="1" customFormat="1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s="1" customFormat="1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s="1" customFormat="1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s="1" customFormat="1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s="1" customFormat="1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s="1" customFormat="1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s="1" customFormat="1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s="1" customFormat="1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s="1" customFormat="1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s="1" customFormat="1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s="1" customFormat="1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s="1" customFormat="1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s="1" customFormat="1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s="1" customFormat="1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s="1" customFormat="1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s="1" customFormat="1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s="1" customFormat="1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s="1" customFormat="1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s="1" customFormat="1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s="1" customFormat="1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s="1" customFormat="1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s="1" customFormat="1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s="1" customFormat="1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s="1" customFormat="1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s="1" customFormat="1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s="1" customFormat="1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s="1" customFormat="1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s="1" customFormat="1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s="1" customFormat="1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s="1" customFormat="1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s="1" customFormat="1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s="1" customFormat="1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s="1" customFormat="1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s="1" customFormat="1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s="1" customFormat="1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s="1" customFormat="1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s="1" customFormat="1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s="1" customFormat="1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s="1" customFormat="1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s="1" customFormat="1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s="1" customFormat="1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s="1" customFormat="1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s="1" customFormat="1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s="1" customFormat="1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s="1" customFormat="1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s="1" customFormat="1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s="1" customFormat="1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s="1" customFormat="1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s="1" customFormat="1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s="1" customFormat="1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s="1" customFormat="1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s="1" customFormat="1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s="1" customFormat="1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s="1" customFormat="1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s="1" customFormat="1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s="1" customFormat="1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s="1" customFormat="1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s="1" customFormat="1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s="1" customFormat="1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s="1" customFormat="1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s="1" customFormat="1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s="1" customFormat="1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s="1" customFormat="1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s="1" customFormat="1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s="1" customFormat="1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s="1" customFormat="1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s="1" customFormat="1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s="1" customFormat="1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s="1" customFormat="1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s="1" customFormat="1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s="1" customFormat="1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s="1" customFormat="1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s="1" customFormat="1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s="1" customFormat="1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s="1" customFormat="1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s="1" customFormat="1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s="1" customFormat="1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s="1" customFormat="1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s="1" customFormat="1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s="1" customFormat="1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s="1" customFormat="1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s="1" customFormat="1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s="1" customFormat="1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s="1" customFormat="1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s="1" customFormat="1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s="1" customFormat="1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s="1" customFormat="1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s="1" customFormat="1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s="1" customFormat="1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s="1" customFormat="1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s="1" customFormat="1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s="1" customFormat="1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s="1" customFormat="1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s="1" customFormat="1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s="1" customFormat="1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s="1" customFormat="1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s="1" customFormat="1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s="1" customFormat="1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s="1" customFormat="1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s="1" customFormat="1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s="1" customFormat="1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s="1" customFormat="1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s="1" customFormat="1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s="1" customFormat="1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s="1" customFormat="1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s="1" customFormat="1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s="1" customFormat="1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s="1" customFormat="1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s="1" customFormat="1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s="1" customFormat="1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s="1" customFormat="1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s="1" customFormat="1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s="1" customFormat="1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s="1" customFormat="1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s="1" customFormat="1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s="1" customFormat="1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s="1" customFormat="1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s="1" customFormat="1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s="1" customFormat="1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s="1" customFormat="1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s="1" customFormat="1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s="1" customFormat="1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s="1" customFormat="1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s="1" customFormat="1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s="1" customFormat="1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s="1" customFormat="1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s="1" customFormat="1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s="1" customFormat="1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s="1" customFormat="1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s="1" customFormat="1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s="1" customFormat="1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s="1" customFormat="1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s="1" customFormat="1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s="1" customFormat="1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s="1" customFormat="1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s="1" customFormat="1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s="1" customFormat="1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s="1" customFormat="1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s="1" customFormat="1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s="1" customFormat="1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s="1" customFormat="1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s="1" customFormat="1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s="1" customFormat="1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s="1" customFormat="1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s="1" customFormat="1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s="1" customFormat="1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s="1" customFormat="1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s="1" customFormat="1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s="1" customFormat="1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s="1" customFormat="1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s="1" customFormat="1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s="1" customFormat="1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s="1" customFormat="1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s="1" customFormat="1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s="1" customFormat="1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s="1" customFormat="1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s="1" customFormat="1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s="1" customFormat="1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s="1" customFormat="1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s="1" customFormat="1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s="1" customFormat="1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s="1" customFormat="1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s="1" customFormat="1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s="1" customFormat="1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s="1" customFormat="1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s="1" customFormat="1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s="1" customFormat="1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s="1" customFormat="1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s="1" customFormat="1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s="1" customFormat="1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s="1" customFormat="1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s="1" customFormat="1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s="1" customFormat="1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s="1" customFormat="1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s="1" customFormat="1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s="1" customFormat="1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s="1" customFormat="1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s="1" customFormat="1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s="1" customFormat="1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s="1" customFormat="1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s="1" customFormat="1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s="1" customFormat="1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s="1" customFormat="1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s="1" customFormat="1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s="1" customFormat="1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s="1" customFormat="1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s="1" customFormat="1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s="1" customFormat="1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s="1" customFormat="1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s="1" customFormat="1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s="1" customFormat="1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s="1" customFormat="1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s="1" customFormat="1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s="1" customFormat="1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s="1" customFormat="1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s="1" customFormat="1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s="1" customFormat="1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s="1" customFormat="1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s="1" customFormat="1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s="1" customFormat="1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s="1" customFormat="1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s="1" customFormat="1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s="1" customFormat="1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s="1" customFormat="1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s="1" customFormat="1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s="1" customFormat="1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s="1" customFormat="1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s="1" customFormat="1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s="1" customFormat="1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s="1" customFormat="1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s="1" customFormat="1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s="1" customFormat="1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s="1" customFormat="1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s="1" customFormat="1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s="1" customFormat="1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s="1" customFormat="1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s="1" customFormat="1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s="1" customFormat="1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s="1" customFormat="1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s="1" customFormat="1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s="1" customFormat="1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s="1" customFormat="1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s="1" customFormat="1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s="1" customFormat="1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s="1" customFormat="1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s="1" customFormat="1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s="1" customFormat="1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s="1" customFormat="1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s="1" customFormat="1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s="1" customFormat="1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s="1" customFormat="1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s="1" customFormat="1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s="1" customFormat="1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s="1" customFormat="1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s="1" customFormat="1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s="1" customFormat="1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s="1" customFormat="1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s="1" customFormat="1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s="1" customFormat="1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s="1" customFormat="1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s="1" customFormat="1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s="1" customFormat="1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s="1" customFormat="1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s="1" customFormat="1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s="1" customFormat="1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s="1" customFormat="1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s="1" customFormat="1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s="1" customFormat="1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s="1" customFormat="1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s="1" customFormat="1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s="1" customFormat="1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s="1" customFormat="1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s="1" customFormat="1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s="1" customFormat="1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s="1" customFormat="1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s="1" customFormat="1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s="1" customFormat="1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s="1" customFormat="1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s="1" customFormat="1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s="1" customFormat="1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s="1" customFormat="1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s="1" customFormat="1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s="1" customFormat="1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s="1" customFormat="1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s="1" customFormat="1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s="1" customFormat="1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s="1" customFormat="1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s="1" customFormat="1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s="1" customFormat="1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s="1" customFormat="1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s="1" customFormat="1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s="1" customFormat="1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s="1" customFormat="1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s="1" customFormat="1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s="1" customFormat="1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s="1" customFormat="1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s="1" customFormat="1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s="1" customFormat="1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s="1" customFormat="1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s="1" customFormat="1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s="1" customFormat="1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s="1" customFormat="1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s="1" customFormat="1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s="1" customFormat="1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s="1" customFormat="1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s="1" customFormat="1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s="1" customFormat="1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s="1" customFormat="1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s="1" customFormat="1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s="1" customFormat="1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s="1" customFormat="1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s="1" customFormat="1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s="1" customFormat="1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s="1" customFormat="1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s="1" customFormat="1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s="1" customFormat="1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s="1" customFormat="1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s="1" customFormat="1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s="1" customFormat="1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s="1" customFormat="1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s="1" customFormat="1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s="1" customFormat="1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s="1" customFormat="1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s="1" customFormat="1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s="1" customFormat="1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s="1" customFormat="1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s="1" customFormat="1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s="1" customFormat="1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s="1" customFormat="1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s="1" customFormat="1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s="1" customFormat="1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s="1" customFormat="1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s="1" customFormat="1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s="1" customFormat="1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s="1" customFormat="1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s="1" customFormat="1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s="1" customFormat="1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s="1" customFormat="1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s="1" customFormat="1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s="1" customFormat="1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s="1" customFormat="1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s="1" customFormat="1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s="1" customFormat="1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s="1" customFormat="1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s="1" customFormat="1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s="1" customFormat="1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s="1" customFormat="1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s="1" customFormat="1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s="1" customFormat="1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s="1" customFormat="1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s="1" customFormat="1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s="1" customFormat="1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s="1" customFormat="1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s="1" customFormat="1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s="1" customFormat="1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s="1" customFormat="1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s="1" customFormat="1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s="1" customFormat="1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s="1" customFormat="1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s="1" customFormat="1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s="1" customFormat="1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s="1" customFormat="1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s="1" customFormat="1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s="1" customFormat="1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s="1" customFormat="1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s="1" customFormat="1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s="1" customFormat="1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s="1" customFormat="1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s="1" customFormat="1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s="1" customFormat="1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s="1" customFormat="1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s="1" customFormat="1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s="1" customFormat="1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s="1" customFormat="1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s="1" customFormat="1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s="1" customFormat="1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s="1" customFormat="1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s="1" customFormat="1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s="1" customFormat="1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s="1" customFormat="1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s="1" customFormat="1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s="1" customFormat="1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s="1" customFormat="1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s="1" customFormat="1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s="1" customFormat="1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s="1" customFormat="1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s="1" customFormat="1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s="1" customFormat="1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s="1" customFormat="1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s="1" customFormat="1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s="1" customFormat="1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s="1" customFormat="1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s="1" customFormat="1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s="1" customFormat="1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s="1" customFormat="1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s="1" customFormat="1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s="1" customFormat="1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s="1" customFormat="1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s="1" customFormat="1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s="1" customFormat="1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s="1" customFormat="1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s="1" customFormat="1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s="1" customFormat="1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s="1" customFormat="1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s="1" customFormat="1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s="1" customFormat="1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s="1" customFormat="1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s="1" customFormat="1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s="1" customFormat="1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s="1" customFormat="1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s="1" customFormat="1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s="1" customFormat="1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s="1" customFormat="1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s="1" customFormat="1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s="1" customFormat="1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s="1" customFormat="1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s="1" customFormat="1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s="1" customFormat="1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s="1" customFormat="1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s="1" customFormat="1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s="1" customFormat="1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s="1" customFormat="1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s="1" customFormat="1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s="1" customFormat="1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s="1" customFormat="1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s="1" customFormat="1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s="1" customFormat="1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s="1" customFormat="1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s="1" customFormat="1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s="1" customFormat="1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s="1" customFormat="1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s="1" customFormat="1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s="1" customFormat="1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s="1" customFormat="1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s="1" customFormat="1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s="1" customFormat="1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s="1" customFormat="1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s="1" customFormat="1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s="1" customFormat="1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s="1" customFormat="1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s="1" customFormat="1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s="1" customFormat="1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s="1" customFormat="1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s="1" customFormat="1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s="1" customFormat="1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s="1" customFormat="1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s="1" customFormat="1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s="1" customFormat="1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s="1" customFormat="1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s="1" customFormat="1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s="1" customFormat="1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s="1" customFormat="1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s="1" customFormat="1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s="1" customFormat="1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s="1" customFormat="1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s="1" customFormat="1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s="1" customFormat="1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s="1" customFormat="1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s="1" customFormat="1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s="1" customFormat="1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s="1" customFormat="1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s="1" customFormat="1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s="1" customFormat="1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s="1" customFormat="1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s="1" customFormat="1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s="1" customFormat="1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s="1" customFormat="1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s="1" customFormat="1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s="1" customFormat="1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s="1" customFormat="1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s="1" customFormat="1" x14ac:dyDescent="0.2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s="1" customFormat="1" x14ac:dyDescent="0.2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s="1" customFormat="1" x14ac:dyDescent="0.2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s="1" customFormat="1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s="1" customFormat="1" x14ac:dyDescent="0.2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s="1" customFormat="1" x14ac:dyDescent="0.2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s="1" customFormat="1" x14ac:dyDescent="0.2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s="1" customFormat="1" x14ac:dyDescent="0.2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s="1" customFormat="1" x14ac:dyDescent="0.2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s="1" customFormat="1" x14ac:dyDescent="0.2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s="1" customFormat="1" x14ac:dyDescent="0.2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s="1" customFormat="1" x14ac:dyDescent="0.2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s="1" customFormat="1" x14ac:dyDescent="0.2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s="1" customFormat="1" x14ac:dyDescent="0.2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s="1" customFormat="1" x14ac:dyDescent="0.2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s="1" customFormat="1" x14ac:dyDescent="0.2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s="1" customFormat="1" x14ac:dyDescent="0.2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s="1" customFormat="1" x14ac:dyDescent="0.2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s="1" customFormat="1" x14ac:dyDescent="0.2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s="1" customFormat="1" x14ac:dyDescent="0.2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s="1" customFormat="1" x14ac:dyDescent="0.2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s="1" customFormat="1" x14ac:dyDescent="0.2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s="1" customFormat="1" x14ac:dyDescent="0.2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s="1" customFormat="1" x14ac:dyDescent="0.2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s="1" customFormat="1" x14ac:dyDescent="0.2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s="1" customFormat="1" x14ac:dyDescent="0.2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s="1" customFormat="1" x14ac:dyDescent="0.2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s="1" customFormat="1" x14ac:dyDescent="0.2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s="1" customFormat="1" x14ac:dyDescent="0.2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s="1" customFormat="1" x14ac:dyDescent="0.2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s="1" customFormat="1" x14ac:dyDescent="0.2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s="1" customFormat="1" x14ac:dyDescent="0.2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s="1" customFormat="1" x14ac:dyDescent="0.2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s="1" customFormat="1" x14ac:dyDescent="0.2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s="1" customFormat="1" x14ac:dyDescent="0.2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s="1" customFormat="1" x14ac:dyDescent="0.2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s="1" customFormat="1" x14ac:dyDescent="0.2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s="1" customFormat="1" x14ac:dyDescent="0.2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s="1" customFormat="1" x14ac:dyDescent="0.2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s="1" customFormat="1" x14ac:dyDescent="0.2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s="1" customFormat="1" x14ac:dyDescent="0.2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s="1" customFormat="1" x14ac:dyDescent="0.2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s="1" customFormat="1" x14ac:dyDescent="0.2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s="1" customFormat="1" x14ac:dyDescent="0.2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s="1" customFormat="1" x14ac:dyDescent="0.2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s="1" customFormat="1" x14ac:dyDescent="0.2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s="1" customFormat="1" x14ac:dyDescent="0.2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s="1" customFormat="1" x14ac:dyDescent="0.2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s="1" customFormat="1" x14ac:dyDescent="0.2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s="1" customFormat="1" x14ac:dyDescent="0.2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s="1" customFormat="1" x14ac:dyDescent="0.2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s="1" customFormat="1" x14ac:dyDescent="0.2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s="1" customFormat="1" x14ac:dyDescent="0.2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s="1" customFormat="1" x14ac:dyDescent="0.2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s="1" customFormat="1" x14ac:dyDescent="0.2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s="1" customFormat="1" x14ac:dyDescent="0.2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s="1" customFormat="1" x14ac:dyDescent="0.2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s="1" customFormat="1" x14ac:dyDescent="0.2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s="1" customFormat="1" x14ac:dyDescent="0.2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s="1" customFormat="1" x14ac:dyDescent="0.2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s="1" customFormat="1" x14ac:dyDescent="0.2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s="1" customFormat="1" x14ac:dyDescent="0.2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s="1" customFormat="1" x14ac:dyDescent="0.2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s="1" customFormat="1" x14ac:dyDescent="0.2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s="1" customFormat="1" x14ac:dyDescent="0.2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s="1" customFormat="1" x14ac:dyDescent="0.2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s="1" customFormat="1" x14ac:dyDescent="0.2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s="1" customFormat="1" x14ac:dyDescent="0.2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s="1" customFormat="1" x14ac:dyDescent="0.2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s="1" customFormat="1" x14ac:dyDescent="0.2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s="1" customFormat="1" x14ac:dyDescent="0.2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s="1" customFormat="1" x14ac:dyDescent="0.2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s="1" customFormat="1" x14ac:dyDescent="0.2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s="1" customFormat="1" x14ac:dyDescent="0.2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s="1" customFormat="1" x14ac:dyDescent="0.2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s="1" customFormat="1" x14ac:dyDescent="0.2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s="1" customFormat="1" x14ac:dyDescent="0.2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s="1" customFormat="1" x14ac:dyDescent="0.2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s="1" customFormat="1" x14ac:dyDescent="0.2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s="1" customFormat="1" x14ac:dyDescent="0.2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s="1" customFormat="1" x14ac:dyDescent="0.2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s="1" customFormat="1" x14ac:dyDescent="0.2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s="1" customFormat="1" x14ac:dyDescent="0.2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s="1" customFormat="1" x14ac:dyDescent="0.2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1:18" s="1" customFormat="1" x14ac:dyDescent="0.2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1:18" s="1" customFormat="1" x14ac:dyDescent="0.2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1:18" s="1" customFormat="1" x14ac:dyDescent="0.2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1:18" s="1" customFormat="1" x14ac:dyDescent="0.2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1:18" s="1" customFormat="1" x14ac:dyDescent="0.2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1:18" s="1" customFormat="1" x14ac:dyDescent="0.2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  <row r="2146" spans="1:18" s="1" customFormat="1" x14ac:dyDescent="0.2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</row>
    <row r="2147" spans="1:18" s="1" customFormat="1" x14ac:dyDescent="0.2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</row>
    <row r="2148" spans="1:18" s="1" customFormat="1" x14ac:dyDescent="0.2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</row>
    <row r="2149" spans="1:18" s="1" customFormat="1" x14ac:dyDescent="0.2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</row>
    <row r="2150" spans="1:18" s="1" customFormat="1" x14ac:dyDescent="0.2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</row>
    <row r="2151" spans="1:18" s="1" customFormat="1" x14ac:dyDescent="0.2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</row>
    <row r="2152" spans="1:18" s="1" customFormat="1" x14ac:dyDescent="0.2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</row>
    <row r="2153" spans="1:18" s="1" customFormat="1" x14ac:dyDescent="0.2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</row>
    <row r="2154" spans="1:18" s="1" customFormat="1" x14ac:dyDescent="0.2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</row>
    <row r="2155" spans="1:18" s="1" customFormat="1" x14ac:dyDescent="0.2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</row>
    <row r="2156" spans="1:18" s="1" customFormat="1" x14ac:dyDescent="0.2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</row>
    <row r="2157" spans="1:18" s="1" customFormat="1" x14ac:dyDescent="0.2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</row>
    <row r="2158" spans="1:18" s="1" customFormat="1" x14ac:dyDescent="0.2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</row>
    <row r="2159" spans="1:18" s="1" customFormat="1" x14ac:dyDescent="0.2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</row>
    <row r="2160" spans="1:18" s="1" customFormat="1" x14ac:dyDescent="0.2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</row>
    <row r="2161" spans="1:18" s="1" customFormat="1" x14ac:dyDescent="0.2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</row>
    <row r="2162" spans="1:18" s="1" customFormat="1" x14ac:dyDescent="0.2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</row>
    <row r="2163" spans="1:18" s="1" customFormat="1" x14ac:dyDescent="0.2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</row>
    <row r="2164" spans="1:18" s="1" customFormat="1" x14ac:dyDescent="0.2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</row>
    <row r="2165" spans="1:18" s="1" customFormat="1" x14ac:dyDescent="0.2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</row>
    <row r="2166" spans="1:18" s="1" customFormat="1" x14ac:dyDescent="0.2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</row>
    <row r="2167" spans="1:18" s="1" customFormat="1" x14ac:dyDescent="0.2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</row>
    <row r="2168" spans="1:18" s="1" customFormat="1" x14ac:dyDescent="0.2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</row>
    <row r="2169" spans="1:18" s="1" customFormat="1" x14ac:dyDescent="0.2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</row>
    <row r="2170" spans="1:18" s="1" customFormat="1" x14ac:dyDescent="0.2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</row>
    <row r="2171" spans="1:18" s="1" customFormat="1" x14ac:dyDescent="0.2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</row>
    <row r="2172" spans="1:18" s="1" customFormat="1" x14ac:dyDescent="0.2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</row>
    <row r="2173" spans="1:18" s="1" customFormat="1" x14ac:dyDescent="0.2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</row>
    <row r="2174" spans="1:18" s="1" customFormat="1" x14ac:dyDescent="0.2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</row>
    <row r="2175" spans="1:18" s="1" customFormat="1" x14ac:dyDescent="0.2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</row>
    <row r="2176" spans="1:18" s="1" customFormat="1" x14ac:dyDescent="0.2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</row>
    <row r="2177" spans="1:18" s="1" customFormat="1" x14ac:dyDescent="0.2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</row>
    <row r="2178" spans="1:18" s="1" customFormat="1" x14ac:dyDescent="0.2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</row>
    <row r="2179" spans="1:18" s="1" customFormat="1" x14ac:dyDescent="0.2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</row>
    <row r="2180" spans="1:18" s="1" customFormat="1" x14ac:dyDescent="0.2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</row>
    <row r="2181" spans="1:18" s="1" customFormat="1" x14ac:dyDescent="0.2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</row>
    <row r="2182" spans="1:18" s="1" customFormat="1" x14ac:dyDescent="0.2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</row>
    <row r="2183" spans="1:18" s="1" customFormat="1" x14ac:dyDescent="0.2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</row>
    <row r="2184" spans="1:18" s="1" customFormat="1" x14ac:dyDescent="0.2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</row>
    <row r="2185" spans="1:18" s="1" customFormat="1" x14ac:dyDescent="0.2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</row>
    <row r="2186" spans="1:18" s="1" customFormat="1" x14ac:dyDescent="0.2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</row>
    <row r="2187" spans="1:18" s="1" customFormat="1" x14ac:dyDescent="0.2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</row>
    <row r="2188" spans="1:18" s="1" customFormat="1" x14ac:dyDescent="0.2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</row>
    <row r="2189" spans="1:18" s="1" customFormat="1" x14ac:dyDescent="0.2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</row>
    <row r="2190" spans="1:18" s="1" customFormat="1" x14ac:dyDescent="0.2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</row>
    <row r="2191" spans="1:18" s="1" customFormat="1" x14ac:dyDescent="0.2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</row>
    <row r="2192" spans="1:18" s="1" customFormat="1" x14ac:dyDescent="0.2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</row>
  </sheetData>
  <mergeCells count="1">
    <mergeCell ref="A1:R2"/>
  </mergeCells>
  <printOptions horizontalCentered="1"/>
  <pageMargins left="0.2" right="0.2" top="0.5" bottom="0.5" header="0.3" footer="0.3"/>
  <pageSetup paperSize="9" scale="60" orientation="landscape" r:id="rId1"/>
  <ignoredErrors>
    <ignoredError sqref="O81" formula="1"/>
    <ignoredError sqref="P71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Health Portfolio-MAR'19</vt:lpstr>
      <vt:lpstr>Miscellaneous portfolio-MAR'19</vt:lpstr>
      <vt:lpstr>Segmentwise Report MAR 2019</vt:lpstr>
      <vt:lpstr>'Segmentwise Report MAR 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Jayshree</cp:lastModifiedBy>
  <cp:lastPrinted>2019-04-30T10:41:52Z</cp:lastPrinted>
  <dcterms:created xsi:type="dcterms:W3CDTF">2017-03-30T08:47:18Z</dcterms:created>
  <dcterms:modified xsi:type="dcterms:W3CDTF">2019-04-30T11:08:30Z</dcterms:modified>
</cp:coreProperties>
</file>