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8\Jan 2019\"/>
    </mc:Choice>
  </mc:AlternateContent>
  <xr:revisionPtr revIDLastSave="0" documentId="13_ncr:1_{392E0C96-E7FA-47CD-8EBA-1BF0CFF67C78}" xr6:coauthVersionLast="40" xr6:coauthVersionMax="40" xr10:uidLastSave="{00000000-0000-0000-0000-000000000000}"/>
  <bookViews>
    <workbookView xWindow="-120" yWindow="-120" windowWidth="20730" windowHeight="11310" tabRatio="432" firstSheet="2" activeTab="2" xr2:uid="{00000000-000D-0000-FFFF-FFFF00000000}"/>
  </bookViews>
  <sheets>
    <sheet name="Health Portfolio-JAN'19" sheetId="9" r:id="rId1"/>
    <sheet name="Miscellaneous portfolio-JAN'19" sheetId="10" r:id="rId2"/>
    <sheet name="Segmentwise Report JAN 2019" sheetId="11" r:id="rId3"/>
  </sheets>
  <definedNames>
    <definedName name="_xlnm.Print_Titles" localSheetId="2">'Segmentwise Report JAN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4" i="11" l="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R67" i="11" s="1"/>
  <c r="D54" i="10"/>
  <c r="D53" i="10"/>
  <c r="C54" i="10"/>
  <c r="C53" i="10"/>
  <c r="B54" i="10"/>
  <c r="B53" i="10"/>
  <c r="E74" i="9"/>
  <c r="E73" i="9"/>
  <c r="D74" i="9"/>
  <c r="D73" i="9"/>
  <c r="C74" i="9"/>
  <c r="C73" i="9"/>
  <c r="B74" i="9"/>
  <c r="B73" i="9"/>
  <c r="F68" i="9"/>
  <c r="F67" i="9"/>
  <c r="I67" i="9" s="1"/>
  <c r="F66" i="9"/>
  <c r="E14" i="10"/>
  <c r="E13" i="10"/>
  <c r="H13" i="10" l="1"/>
  <c r="F13" i="10"/>
  <c r="G67" i="9"/>
  <c r="P67" i="11"/>
  <c r="F21" i="9"/>
  <c r="F22" i="9"/>
  <c r="E58" i="10" l="1"/>
  <c r="E59" i="10"/>
  <c r="E60" i="10"/>
  <c r="E57" i="10"/>
  <c r="E52" i="10" l="1"/>
  <c r="E41" i="10"/>
  <c r="E42" i="10"/>
  <c r="J82" i="11"/>
  <c r="J81" i="11"/>
  <c r="F9" i="9"/>
  <c r="F10" i="9"/>
  <c r="F41" i="10" l="1"/>
  <c r="O7" i="11"/>
  <c r="O8" i="11"/>
  <c r="E18" i="10" l="1"/>
  <c r="E17" i="10"/>
  <c r="H17" i="10" l="1"/>
  <c r="F17" i="10"/>
  <c r="C56" i="9"/>
  <c r="D56" i="9"/>
  <c r="E56" i="9"/>
  <c r="B56" i="9"/>
  <c r="C55" i="9"/>
  <c r="D55" i="9"/>
  <c r="E55" i="9"/>
  <c r="B55" i="9"/>
  <c r="F6" i="9"/>
  <c r="F5" i="9"/>
  <c r="I5" i="9" l="1"/>
  <c r="G5" i="9"/>
  <c r="C56" i="11"/>
  <c r="D56" i="11"/>
  <c r="E56" i="11"/>
  <c r="F56" i="11"/>
  <c r="G56" i="11"/>
  <c r="H56" i="11"/>
  <c r="I56" i="11"/>
  <c r="J56" i="11"/>
  <c r="K56" i="11"/>
  <c r="L56" i="11"/>
  <c r="M56" i="11"/>
  <c r="N56" i="11"/>
  <c r="B56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B55" i="11"/>
  <c r="O16" i="11" l="1"/>
  <c r="O15" i="11"/>
  <c r="R15" i="11" l="1"/>
  <c r="P15" i="11"/>
  <c r="F16" i="9"/>
  <c r="F15" i="9"/>
  <c r="I15" i="9" l="1"/>
  <c r="G15" i="9"/>
  <c r="O6" i="11"/>
  <c r="O5" i="11"/>
  <c r="R5" i="11" l="1"/>
  <c r="P5" i="11"/>
  <c r="O11" i="11"/>
  <c r="O21" i="11"/>
  <c r="O25" i="11"/>
  <c r="O29" i="11"/>
  <c r="O41" i="11"/>
  <c r="O45" i="11"/>
  <c r="O49" i="11"/>
  <c r="O53" i="11"/>
  <c r="O9" i="11"/>
  <c r="O10" i="11"/>
  <c r="O12" i="11"/>
  <c r="O13" i="11"/>
  <c r="O14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C57" i="11" l="1"/>
  <c r="R43" i="11"/>
  <c r="D77" i="9"/>
  <c r="F43" i="9"/>
  <c r="F44" i="9"/>
  <c r="F45" i="9"/>
  <c r="F46" i="9"/>
  <c r="F47" i="9"/>
  <c r="F48" i="9"/>
  <c r="F49" i="9"/>
  <c r="F50" i="9"/>
  <c r="F51" i="9"/>
  <c r="F52" i="9"/>
  <c r="F53" i="9"/>
  <c r="F54" i="9"/>
  <c r="C76" i="9"/>
  <c r="E38" i="10"/>
  <c r="E39" i="10"/>
  <c r="E40" i="10"/>
  <c r="E43" i="10"/>
  <c r="E44" i="10"/>
  <c r="E45" i="10"/>
  <c r="E46" i="10"/>
  <c r="E47" i="10"/>
  <c r="E48" i="10"/>
  <c r="E49" i="10"/>
  <c r="E50" i="10"/>
  <c r="E51" i="10"/>
  <c r="G43" i="9" l="1"/>
  <c r="E77" i="9"/>
  <c r="D76" i="9"/>
  <c r="E76" i="9"/>
  <c r="G53" i="9"/>
  <c r="G45" i="9"/>
  <c r="R47" i="11"/>
  <c r="P53" i="11"/>
  <c r="H49" i="10"/>
  <c r="F49" i="10"/>
  <c r="F45" i="10"/>
  <c r="H45" i="10"/>
  <c r="H41" i="10"/>
  <c r="F51" i="10"/>
  <c r="H51" i="10"/>
  <c r="F47" i="10"/>
  <c r="H47" i="10"/>
  <c r="H43" i="10"/>
  <c r="F43" i="10"/>
  <c r="H39" i="10"/>
  <c r="F39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57" i="11"/>
  <c r="B76" i="9"/>
  <c r="C77" i="9"/>
  <c r="B77" i="9"/>
  <c r="G51" i="9"/>
  <c r="G49" i="9"/>
  <c r="I49" i="9"/>
  <c r="I47" i="9"/>
  <c r="R51" i="11"/>
  <c r="B55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D81" i="11"/>
  <c r="B81" i="11"/>
  <c r="G82" i="11"/>
  <c r="C81" i="11"/>
  <c r="J85" i="11"/>
  <c r="J84" i="11"/>
  <c r="I84" i="11"/>
  <c r="F84" i="11"/>
  <c r="E84" i="11"/>
  <c r="D84" i="11"/>
  <c r="B84" i="11"/>
  <c r="O72" i="11"/>
  <c r="O71" i="11"/>
  <c r="O70" i="11"/>
  <c r="D62" i="10"/>
  <c r="D65" i="10" s="1"/>
  <c r="C62" i="10"/>
  <c r="C65" i="10" s="1"/>
  <c r="B62" i="10"/>
  <c r="B65" i="10" s="1"/>
  <c r="D61" i="10"/>
  <c r="D64" i="10" s="1"/>
  <c r="C61" i="10"/>
  <c r="C64" i="10" s="1"/>
  <c r="B61" i="10"/>
  <c r="B64" i="10" s="1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6" i="10"/>
  <c r="E15" i="10"/>
  <c r="E12" i="10"/>
  <c r="E11" i="10"/>
  <c r="E10" i="10"/>
  <c r="E9" i="10"/>
  <c r="E8" i="10"/>
  <c r="E7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73" i="9" s="1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8" i="9"/>
  <c r="F7" i="9"/>
  <c r="E53" i="10" l="1"/>
  <c r="F74" i="9"/>
  <c r="E54" i="10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O80" i="11"/>
  <c r="F19" i="10"/>
  <c r="B75" i="9"/>
  <c r="I21" i="9"/>
  <c r="G21" i="9"/>
  <c r="I63" i="9"/>
  <c r="I69" i="9"/>
  <c r="H25" i="10"/>
  <c r="H29" i="10"/>
  <c r="O61" i="11"/>
  <c r="O63" i="11"/>
  <c r="I27" i="9"/>
  <c r="O66" i="11"/>
  <c r="O69" i="11"/>
  <c r="P69" i="11" s="1"/>
  <c r="O64" i="11"/>
  <c r="O59" i="11"/>
  <c r="O65" i="11"/>
  <c r="G81" i="11"/>
  <c r="O79" i="11"/>
  <c r="G85" i="11"/>
  <c r="O62" i="11"/>
  <c r="O77" i="11"/>
  <c r="I33" i="9"/>
  <c r="G37" i="9"/>
  <c r="G61" i="9"/>
  <c r="I31" i="9"/>
  <c r="G39" i="9"/>
  <c r="G23" i="9"/>
  <c r="M75" i="11"/>
  <c r="K57" i="11"/>
  <c r="H59" i="10"/>
  <c r="H9" i="10"/>
  <c r="G63" i="9"/>
  <c r="I9" i="9"/>
  <c r="I25" i="9"/>
  <c r="I11" i="9"/>
  <c r="D63" i="10"/>
  <c r="H31" i="10"/>
  <c r="H7" i="10"/>
  <c r="F11" i="10"/>
  <c r="C75" i="9"/>
  <c r="I35" i="9"/>
  <c r="E57" i="9"/>
  <c r="I17" i="9"/>
  <c r="N83" i="11"/>
  <c r="J75" i="11"/>
  <c r="E62" i="10"/>
  <c r="B63" i="10"/>
  <c r="H21" i="10"/>
  <c r="H35" i="10"/>
  <c r="H57" i="10"/>
  <c r="H23" i="10"/>
  <c r="H37" i="10"/>
  <c r="C63" i="10"/>
  <c r="H11" i="10"/>
  <c r="H27" i="10"/>
  <c r="F33" i="10"/>
  <c r="F35" i="10"/>
  <c r="H15" i="10"/>
  <c r="H19" i="10"/>
  <c r="F25" i="10"/>
  <c r="F27" i="10"/>
  <c r="H33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J57" i="11"/>
  <c r="F57" i="11"/>
  <c r="C84" i="11"/>
  <c r="O78" i="11"/>
  <c r="C82" i="11"/>
  <c r="O82" i="11" s="1"/>
  <c r="P71" i="11"/>
  <c r="R71" i="11"/>
  <c r="D57" i="11"/>
  <c r="H57" i="11"/>
  <c r="L57" i="11"/>
  <c r="O60" i="11"/>
  <c r="E57" i="11"/>
  <c r="I57" i="11"/>
  <c r="M57" i="11"/>
  <c r="F15" i="10"/>
  <c r="F21" i="10"/>
  <c r="F29" i="10"/>
  <c r="F37" i="10"/>
  <c r="F57" i="10"/>
  <c r="E61" i="10"/>
  <c r="F9" i="10"/>
  <c r="F23" i="10"/>
  <c r="F31" i="10"/>
  <c r="C55" i="10"/>
  <c r="F59" i="10"/>
  <c r="F7" i="10"/>
  <c r="D55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3" i="10"/>
  <c r="E65" i="10"/>
  <c r="B68" i="10" s="1"/>
  <c r="E64" i="10"/>
  <c r="P79" i="11"/>
  <c r="F76" i="9"/>
  <c r="E55" i="10"/>
  <c r="P21" i="11"/>
  <c r="R37" i="11"/>
  <c r="H86" i="11"/>
  <c r="R63" i="11"/>
  <c r="R61" i="11"/>
  <c r="L86" i="11"/>
  <c r="R79" i="11"/>
  <c r="P61" i="11"/>
  <c r="F53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6" i="10"/>
  <c r="F75" i="9"/>
  <c r="D66" i="10"/>
  <c r="C66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G57" i="11"/>
  <c r="H61" i="10"/>
  <c r="F61" i="10"/>
  <c r="H53" i="10"/>
  <c r="I55" i="9"/>
  <c r="F57" i="9"/>
  <c r="G55" i="9"/>
  <c r="C78" i="9"/>
  <c r="B78" i="9"/>
  <c r="E78" i="9"/>
  <c r="G41" i="10" l="1"/>
  <c r="G13" i="10"/>
  <c r="H5" i="9"/>
  <c r="H67" i="9"/>
  <c r="G17" i="10"/>
  <c r="H51" i="9"/>
  <c r="H15" i="9"/>
  <c r="P73" i="11"/>
  <c r="G39" i="10"/>
  <c r="G47" i="10"/>
  <c r="G45" i="10"/>
  <c r="G43" i="10"/>
  <c r="G51" i="10"/>
  <c r="G49" i="10"/>
  <c r="H45" i="9"/>
  <c r="H49" i="9"/>
  <c r="H43" i="9"/>
  <c r="H47" i="9"/>
  <c r="H53" i="9"/>
  <c r="P81" i="11"/>
  <c r="C79" i="9"/>
  <c r="H21" i="9"/>
  <c r="O83" i="11"/>
  <c r="C80" i="9"/>
  <c r="E68" i="10"/>
  <c r="E79" i="9"/>
  <c r="D80" i="9"/>
  <c r="B80" i="9"/>
  <c r="E80" i="9"/>
  <c r="B79" i="9"/>
  <c r="R73" i="11"/>
  <c r="C68" i="10"/>
  <c r="D68" i="10"/>
  <c r="O75" i="11"/>
  <c r="C86" i="11"/>
  <c r="G86" i="11"/>
  <c r="E67" i="10"/>
  <c r="E66" i="10"/>
  <c r="H64" i="10"/>
  <c r="G33" i="10"/>
  <c r="G25" i="10"/>
  <c r="G64" i="10"/>
  <c r="F64" i="10"/>
  <c r="G35" i="10"/>
  <c r="G27" i="10"/>
  <c r="G19" i="10"/>
  <c r="G11" i="10"/>
  <c r="G9" i="10"/>
  <c r="G57" i="10"/>
  <c r="G15" i="10"/>
  <c r="G29" i="10"/>
  <c r="C67" i="10"/>
  <c r="G31" i="10"/>
  <c r="G59" i="10"/>
  <c r="B67" i="10"/>
  <c r="D67" i="10"/>
  <c r="G23" i="10"/>
  <c r="G7" i="10"/>
  <c r="G21" i="10"/>
  <c r="G37" i="10"/>
  <c r="G53" i="10"/>
  <c r="G61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17" i="11" l="1"/>
  <c r="O55" i="11" s="1"/>
  <c r="N85" i="11"/>
  <c r="O18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<sst xmlns="http://schemas.openxmlformats.org/spreadsheetml/2006/main" count="280" uniqueCount="82">
  <si>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</si>
  <si>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</si>
  <si>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</si>
  <si>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</si>
  <si>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</si>
  <si>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</si>
  <si>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</si>
  <si>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</si>
  <si>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</si>
  <si>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</si>
  <si>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</si>
  <si>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</si>
  <si>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</si>
  <si>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</si>
  <si>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</si>
  <si>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</si>
  <si>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</si>
  <si>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</si>
  <si>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</si>
  <si>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</si>
  <si>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</si>
  <si>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</si>
  <si>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</si>
  <si>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</si>
  <si>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</si>
  <si>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</si>
  <si>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</si>
  <si>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</si>
  <si>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</si>
  <si>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</si>
  <si>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</si>
  <si>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</si>
  <si>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</si>
  <si>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</si>
  <si>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</si>
  <si>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</si>
  <si>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</si>
  <si>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</si>
  <si>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</si>
  <si>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</si>
  <si>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</si>
  <si>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</si>
  <si>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</si>
  <si>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</si>
  <si>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</si>
  <si>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</si>
  <si>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</si>
  <si>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</si>
  <si>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</si>
  <si>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</si>
  <si>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</si>
  <si>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</si>
  <si>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</si>
  <si>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</si>
  <si>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</si>
  <si>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</si>
  <si>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</si>
  <si>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</si>
  <si>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</si>
  <si>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</si>
  <si>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</si>
  <si>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</si>
  <si>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</si>
  <si>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</si>
  <si>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</si>
  <si>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</si>
  <si>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</si>
  <si>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</si>
  <si>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</si>
  <si>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</si>
  <si>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</si>
  <si>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</si>
  <si>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</si>
  <si>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</si>
  <si>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</si>
  <si>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</si>
  <si>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</si>
  <si>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</si>
  <si>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</si>
  <si>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</si>
  <si>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UPTO JANUARY 2019 (PROVISIONAL &amp; UNAUDITED ) IN FY 2018-19  (Rs. In Crs.)</t>
  </si>
  <si>
    <t>GROSS DIRECT PREMIUM INCOME UNDERWRITTEN BY NON-LIFE INSURERS WITHIN INDIA  (SEGMENT WISE) : FOR THE PERIOD UPTO JANUARY 2019 (PROVISIONAL &amp; UNAUDITED ) IN FY 2018-19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</si>
</sst>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medium">
        <color indexed="64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46" applyNumberFormat="0" applyAlignment="0" applyProtection="0"/>
    <xf numFmtId="0" fontId="28" fillId="8" borderId="47" applyNumberFormat="0" applyAlignment="0" applyProtection="0"/>
    <xf numFmtId="0" fontId="29" fillId="8" borderId="46" applyNumberFormat="0" applyAlignment="0" applyProtection="0"/>
    <xf numFmtId="0" fontId="30" fillId="0" borderId="48" applyNumberFormat="0" applyFill="0" applyAlignment="0" applyProtection="0"/>
    <xf numFmtId="0" fontId="31" fillId="9" borderId="49" applyNumberFormat="0" applyAlignment="0" applyProtection="0"/>
    <xf numFmtId="0" fontId="16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67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7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4" xfId="0" applyNumberFormat="1" applyFont="1" applyFill="1" applyBorder="1"/>
    <xf numFmtId="2" fontId="6" fillId="3" borderId="13" xfId="0" applyNumberFormat="1" applyFont="1" applyFill="1" applyBorder="1"/>
    <xf numFmtId="0" fontId="6" fillId="3" borderId="13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left" vertical="center"/>
    </xf>
    <xf numFmtId="2" fontId="4" fillId="2" borderId="0" xfId="0" applyNumberFormat="1" applyFont="1" applyFill="1"/>
    <xf numFmtId="2" fontId="8" fillId="3" borderId="26" xfId="0" applyNumberFormat="1" applyFont="1" applyFill="1" applyBorder="1"/>
    <xf numFmtId="2" fontId="4" fillId="2" borderId="28" xfId="0" applyNumberFormat="1" applyFont="1" applyFill="1" applyBorder="1"/>
    <xf numFmtId="2" fontId="4" fillId="2" borderId="28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9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30" xfId="1" applyNumberFormat="1" applyFont="1" applyBorder="1"/>
    <xf numFmtId="2" fontId="3" fillId="0" borderId="2" xfId="0" applyNumberFormat="1" applyFont="1" applyBorder="1"/>
    <xf numFmtId="0" fontId="6" fillId="3" borderId="31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32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3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33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6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2" fontId="6" fillId="3" borderId="34" xfId="0" applyNumberFormat="1" applyFont="1" applyFill="1" applyBorder="1"/>
    <xf numFmtId="2" fontId="6" fillId="3" borderId="6" xfId="0" applyNumberFormat="1" applyFont="1" applyFill="1" applyBorder="1"/>
    <xf numFmtId="0" fontId="6" fillId="3" borderId="14" xfId="0" applyFont="1" applyFill="1" applyBorder="1" applyAlignment="1">
      <alignment vertical="center"/>
    </xf>
    <xf numFmtId="0" fontId="6" fillId="3" borderId="34" xfId="0" applyFont="1" applyFill="1" applyBorder="1" applyAlignment="1">
      <alignment vertical="center"/>
    </xf>
    <xf numFmtId="0" fontId="10" fillId="0" borderId="13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32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32" xfId="1" applyNumberFormat="1" applyFont="1" applyFill="1" applyBorder="1"/>
    <xf numFmtId="0" fontId="3" fillId="0" borderId="13" xfId="0" applyFont="1" applyBorder="1"/>
    <xf numFmtId="2" fontId="3" fillId="0" borderId="6" xfId="0" applyNumberFormat="1" applyFont="1" applyBorder="1"/>
    <xf numFmtId="0" fontId="6" fillId="3" borderId="37" xfId="0" applyFont="1" applyFill="1" applyBorder="1" applyAlignment="1">
      <alignment horizontal="left" vertical="center"/>
    </xf>
    <xf numFmtId="2" fontId="6" fillId="3" borderId="28" xfId="0" applyNumberFormat="1" applyFont="1" applyFill="1" applyBorder="1"/>
    <xf numFmtId="10" fontId="14" fillId="3" borderId="28" xfId="1" applyNumberFormat="1" applyFont="1" applyFill="1" applyBorder="1"/>
    <xf numFmtId="10" fontId="14" fillId="3" borderId="38" xfId="1" applyNumberFormat="1" applyFont="1" applyFill="1" applyBorder="1"/>
    <xf numFmtId="0" fontId="11" fillId="3" borderId="2" xfId="0" applyFont="1" applyFill="1" applyBorder="1"/>
    <xf numFmtId="0" fontId="3" fillId="0" borderId="19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9" xfId="0" applyFont="1" applyBorder="1"/>
    <xf numFmtId="0" fontId="6" fillId="3" borderId="19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9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4" fillId="0" borderId="0" xfId="0" applyFont="1" applyAlignment="1">
      <alignment horizontal="center" vertical="top" wrapText="1"/>
    </xf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2" fontId="4" fillId="2" borderId="21" xfId="0" applyNumberFormat="1" applyFont="1" applyFill="1" applyBorder="1" applyAlignment="1">
      <alignment wrapText="1"/>
    </xf>
    <xf numFmtId="2" fontId="4" fillId="2" borderId="24" xfId="0" applyNumberFormat="1" applyFont="1" applyFill="1" applyBorder="1" applyAlignment="1">
      <alignment wrapText="1"/>
    </xf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4" fillId="2" borderId="18" xfId="0" applyNumberFormat="1" applyFont="1" applyFill="1" applyBorder="1" applyAlignment="1">
      <alignment wrapText="1"/>
    </xf>
    <xf numFmtId="2" fontId="17" fillId="0" borderId="28" xfId="0" applyNumberFormat="1" applyFont="1" applyBorder="1"/>
    <xf numFmtId="2" fontId="4" fillId="2" borderId="39" xfId="0" applyNumberFormat="1" applyFont="1" applyFill="1" applyBorder="1"/>
    <xf numFmtId="2" fontId="6" fillId="3" borderId="25" xfId="0" applyNumberFormat="1" applyFont="1" applyFill="1" applyBorder="1"/>
    <xf numFmtId="2" fontId="0" fillId="3" borderId="15" xfId="0" applyNumberFormat="1" applyFill="1" applyBorder="1" applyAlignment="1">
      <alignment wrapText="1"/>
    </xf>
    <xf numFmtId="2" fontId="7" fillId="3" borderId="15" xfId="0" applyNumberFormat="1" applyFont="1" applyFill="1" applyBorder="1" applyAlignment="1">
      <alignment wrapText="1"/>
    </xf>
    <xf numFmtId="2" fontId="7" fillId="3" borderId="26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2" fontId="4" fillId="2" borderId="18" xfId="0" applyNumberFormat="1" applyFont="1" applyFill="1" applyBorder="1"/>
    <xf numFmtId="10" fontId="13" fillId="2" borderId="34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6" fillId="3" borderId="12" xfId="0" applyNumberFormat="1" applyFont="1" applyFill="1" applyBorder="1"/>
    <xf numFmtId="2" fontId="4" fillId="2" borderId="3" xfId="0" applyNumberFormat="1" applyFont="1" applyFill="1" applyBorder="1"/>
    <xf numFmtId="2" fontId="4" fillId="2" borderId="38" xfId="0" applyNumberFormat="1" applyFont="1" applyFill="1" applyBorder="1"/>
    <xf numFmtId="2" fontId="6" fillId="3" borderId="18" xfId="0" applyNumberFormat="1" applyFont="1" applyFill="1" applyBorder="1"/>
    <xf numFmtId="2" fontId="4" fillId="3" borderId="6" xfId="0" applyNumberFormat="1" applyFont="1" applyFill="1" applyBorder="1"/>
    <xf numFmtId="2" fontId="6" fillId="3" borderId="40" xfId="0" applyNumberFormat="1" applyFont="1" applyFill="1" applyBorder="1"/>
    <xf numFmtId="2" fontId="7" fillId="3" borderId="6" xfId="0" applyNumberFormat="1" applyFont="1" applyFill="1" applyBorder="1"/>
    <xf numFmtId="2" fontId="7" fillId="3" borderId="27" xfId="0" applyNumberFormat="1" applyFont="1" applyFill="1" applyBorder="1" applyAlignment="1">
      <alignment wrapText="1"/>
    </xf>
    <xf numFmtId="2" fontId="7" fillId="3" borderId="13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39" xfId="0" applyNumberFormat="1" applyFont="1" applyBorder="1"/>
    <xf numFmtId="2" fontId="0" fillId="3" borderId="26" xfId="0" applyNumberFormat="1" applyFill="1" applyBorder="1"/>
    <xf numFmtId="2" fontId="2" fillId="0" borderId="11" xfId="0" applyNumberFormat="1" applyFont="1" applyBorder="1"/>
    <xf numFmtId="0" fontId="0" fillId="0" borderId="39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8" xfId="0" applyNumberFormat="1" applyFont="1" applyBorder="1"/>
    <xf numFmtId="2" fontId="0" fillId="3" borderId="13" xfId="0" applyNumberFormat="1" applyFill="1" applyBorder="1"/>
    <xf numFmtId="10" fontId="18" fillId="3" borderId="11" xfId="0" applyNumberFormat="1" applyFont="1" applyFill="1" applyBorder="1"/>
    <xf numFmtId="10" fontId="18" fillId="3" borderId="18" xfId="0" applyNumberFormat="1" applyFont="1" applyFill="1" applyBorder="1"/>
    <xf numFmtId="10" fontId="18" fillId="3" borderId="6" xfId="0" applyNumberFormat="1" applyFont="1" applyFill="1" applyBorder="1"/>
    <xf numFmtId="10" fontId="18" fillId="0" borderId="28" xfId="0" applyNumberFormat="1" applyFont="1" applyBorder="1"/>
    <xf numFmtId="2" fontId="2" fillId="0" borderId="41" xfId="0" applyNumberFormat="1" applyFont="1" applyBorder="1"/>
    <xf numFmtId="10" fontId="18" fillId="0" borderId="41" xfId="0" applyNumberFormat="1" applyFont="1" applyBorder="1"/>
    <xf numFmtId="0" fontId="4" fillId="0" borderId="42" xfId="0" applyFont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wrapText="1"/>
    </xf>
    <xf numFmtId="2" fontId="19" fillId="2" borderId="14" xfId="0" applyNumberFormat="1" applyFont="1" applyFill="1" applyBorder="1"/>
    <xf numFmtId="2" fontId="4" fillId="2" borderId="36" xfId="0" applyNumberFormat="1" applyFont="1" applyFill="1" applyBorder="1"/>
    <xf numFmtId="10" fontId="18" fillId="2" borderId="6" xfId="0" applyNumberFormat="1" applyFont="1" applyFill="1" applyBorder="1"/>
    <xf numFmtId="10" fontId="18" fillId="2" borderId="25" xfId="0" applyNumberFormat="1" applyFont="1" applyFill="1" applyBorder="1"/>
    <xf numFmtId="2" fontId="18" fillId="2" borderId="16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wrapText="1"/>
    </xf>
    <xf numFmtId="2" fontId="4" fillId="2" borderId="22" xfId="0" applyNumberFormat="1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2" fontId="4" fillId="2" borderId="5" xfId="0" applyNumberFormat="1" applyFont="1" applyFill="1" applyBorder="1" applyAlignment="1">
      <alignment wrapText="1"/>
    </xf>
    <xf numFmtId="2" fontId="4" fillId="2" borderId="33" xfId="0" applyNumberFormat="1" applyFont="1" applyFill="1" applyBorder="1" applyAlignment="1">
      <alignment wrapText="1"/>
    </xf>
    <xf numFmtId="2" fontId="7" fillId="3" borderId="25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center" wrapText="1"/>
    </xf>
    <xf numFmtId="10" fontId="36" fillId="0" borderId="26" xfId="0" applyNumberFormat="1" applyFont="1" applyBorder="1" applyAlignment="1">
      <alignment horizontal="center" vertical="top" wrapText="1"/>
    </xf>
    <xf numFmtId="10" fontId="36" fillId="0" borderId="26" xfId="1" applyNumberFormat="1" applyFont="1" applyBorder="1" applyAlignment="1">
      <alignment horizontal="center" vertical="top" wrapText="1"/>
    </xf>
    <xf numFmtId="2" fontId="36" fillId="0" borderId="26" xfId="0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9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8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8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39" fontId="7" fillId="3" borderId="26" xfId="0" applyNumberFormat="1" applyFont="1" applyFill="1" applyBorder="1" applyAlignment="1">
      <alignment wrapText="1"/>
    </xf>
    <xf numFmtId="2" fontId="0" fillId="0" borderId="18" xfId="0" applyNumberFormat="1" applyBorder="1"/>
    <xf numFmtId="0" fontId="19" fillId="2" borderId="2" xfId="0" applyFont="1" applyFill="1" applyBorder="1" applyAlignment="1">
      <alignment horizontal="left" vertical="center"/>
    </xf>
    <xf numFmtId="2" fontId="6" fillId="3" borderId="30" xfId="0" applyNumberFormat="1" applyFont="1" applyFill="1" applyBorder="1"/>
    <xf numFmtId="2" fontId="6" fillId="3" borderId="27" xfId="0" applyNumberFormat="1" applyFont="1" applyFill="1" applyBorder="1"/>
    <xf numFmtId="0" fontId="6" fillId="3" borderId="52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52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2" fillId="0" borderId="0" xfId="0" applyNumberFormat="1" applyFont="1"/>
    <xf numFmtId="2" fontId="35" fillId="3" borderId="26" xfId="0" applyNumberFormat="1" applyFont="1" applyFill="1" applyBorder="1"/>
    <xf numFmtId="2" fontId="39" fillId="3" borderId="2" xfId="0" applyNumberFormat="1" applyFont="1" applyFill="1" applyBorder="1"/>
    <xf numFmtId="2" fontId="2" fillId="3" borderId="26" xfId="0" applyNumberFormat="1" applyFont="1" applyFill="1" applyBorder="1"/>
    <xf numFmtId="2" fontId="39" fillId="2" borderId="2" xfId="0" applyNumberFormat="1" applyFont="1" applyFill="1" applyBorder="1"/>
    <xf numFmtId="39" fontId="35" fillId="3" borderId="26" xfId="0" applyNumberFormat="1" applyFont="1" applyFill="1" applyBorder="1"/>
    <xf numFmtId="0" fontId="35" fillId="2" borderId="0" xfId="0" applyFont="1" applyFill="1"/>
    <xf numFmtId="2" fontId="18" fillId="3" borderId="28" xfId="0" applyNumberFormat="1" applyFont="1" applyFill="1" applyBorder="1"/>
    <xf numFmtId="10" fontId="18" fillId="3" borderId="41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9" fillId="2" borderId="13" xfId="0" applyNumberFormat="1" applyFont="1" applyFill="1" applyBorder="1"/>
    <xf numFmtId="2" fontId="19" fillId="2" borderId="6" xfId="0" applyNumberFormat="1" applyFont="1" applyFill="1" applyBorder="1"/>
    <xf numFmtId="2" fontId="18" fillId="3" borderId="25" xfId="0" applyNumberFormat="1" applyFont="1" applyFill="1" applyBorder="1"/>
    <xf numFmtId="2" fontId="18" fillId="3" borderId="39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4" xfId="0" applyFont="1" applyFill="1" applyBorder="1"/>
    <xf numFmtId="2" fontId="19" fillId="2" borderId="11" xfId="0" applyNumberFormat="1" applyFont="1" applyFill="1" applyBorder="1"/>
    <xf numFmtId="2" fontId="19" fillId="2" borderId="34" xfId="0" applyNumberFormat="1" applyFont="1" applyFill="1" applyBorder="1"/>
    <xf numFmtId="10" fontId="18" fillId="3" borderId="27" xfId="1" applyNumberFormat="1" applyFont="1" applyFill="1" applyBorder="1" applyAlignment="1">
      <alignment vertical="center"/>
    </xf>
    <xf numFmtId="10" fontId="18" fillId="3" borderId="52" xfId="1" applyNumberFormat="1" applyFont="1" applyFill="1" applyBorder="1" applyAlignment="1">
      <alignment vertical="center"/>
    </xf>
    <xf numFmtId="10" fontId="9" fillId="2" borderId="14" xfId="1" applyNumberFormat="1" applyFont="1" applyFill="1" applyBorder="1" applyAlignment="1">
      <alignment horizontal="right" vertical="center"/>
    </xf>
    <xf numFmtId="2" fontId="19" fillId="2" borderId="18" xfId="0" applyNumberFormat="1" applyFont="1" applyFill="1" applyBorder="1"/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0" fontId="0" fillId="0" borderId="32" xfId="0" applyBorder="1"/>
    <xf numFmtId="2" fontId="0" fillId="3" borderId="18" xfId="0" applyNumberFormat="1" applyFill="1" applyBorder="1"/>
    <xf numFmtId="2" fontId="2" fillId="0" borderId="18" xfId="0" applyNumberFormat="1" applyFont="1" applyBorder="1"/>
    <xf numFmtId="2" fontId="2" fillId="3" borderId="18" xfId="0" applyNumberFormat="1" applyFont="1" applyFill="1" applyBorder="1"/>
    <xf numFmtId="10" fontId="18" fillId="2" borderId="28" xfId="0" applyNumberFormat="1" applyFont="1" applyFill="1" applyBorder="1"/>
    <xf numFmtId="2" fontId="18" fillId="2" borderId="3" xfId="0" applyNumberFormat="1" applyFont="1" applyFill="1" applyBorder="1"/>
    <xf numFmtId="10" fontId="18" fillId="2" borderId="41" xfId="0" applyNumberFormat="1" applyFont="1" applyFill="1" applyBorder="1"/>
    <xf numFmtId="2" fontId="38" fillId="0" borderId="41" xfId="0" applyNumberFormat="1" applyFont="1" applyBorder="1"/>
    <xf numFmtId="10" fontId="39" fillId="0" borderId="41" xfId="0" applyNumberFormat="1" applyFont="1" applyBorder="1"/>
    <xf numFmtId="10" fontId="39" fillId="0" borderId="39" xfId="0" applyNumberFormat="1" applyFont="1" applyBorder="1"/>
    <xf numFmtId="2" fontId="35" fillId="3" borderId="13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8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42" xfId="0" applyNumberFormat="1" applyFont="1" applyFill="1" applyBorder="1"/>
    <xf numFmtId="2" fontId="38" fillId="0" borderId="18" xfId="0" applyNumberFormat="1" applyFont="1" applyBorder="1"/>
    <xf numFmtId="10" fontId="39" fillId="0" borderId="18" xfId="0" applyNumberFormat="1" applyFont="1" applyBorder="1"/>
    <xf numFmtId="10" fontId="39" fillId="3" borderId="6" xfId="0" applyNumberFormat="1" applyFont="1" applyFill="1" applyBorder="1"/>
    <xf numFmtId="2" fontId="39" fillId="0" borderId="41" xfId="0" applyNumberFormat="1" applyFont="1" applyBorder="1"/>
    <xf numFmtId="2" fontId="39" fillId="0" borderId="28" xfId="0" applyNumberFormat="1" applyFont="1" applyBorder="1"/>
    <xf numFmtId="2" fontId="39" fillId="3" borderId="6" xfId="0" applyNumberFormat="1" applyFont="1" applyFill="1" applyBorder="1"/>
    <xf numFmtId="10" fontId="39" fillId="0" borderId="28" xfId="0" applyNumberFormat="1" applyFont="1" applyBorder="1"/>
    <xf numFmtId="2" fontId="35" fillId="3" borderId="53" xfId="0" applyNumberFormat="1" applyFont="1" applyFill="1" applyBorder="1"/>
    <xf numFmtId="10" fontId="39" fillId="3" borderId="41" xfId="0" applyNumberFormat="1" applyFont="1" applyFill="1" applyBorder="1"/>
    <xf numFmtId="2" fontId="39" fillId="3" borderId="41" xfId="0" applyNumberFormat="1" applyFont="1" applyFill="1" applyBorder="1"/>
    <xf numFmtId="2" fontId="39" fillId="0" borderId="6" xfId="0" applyNumberFormat="1" applyFont="1" applyBorder="1"/>
    <xf numFmtId="2" fontId="38" fillId="0" borderId="32" xfId="0" applyNumberFormat="1" applyFont="1" applyBorder="1"/>
    <xf numFmtId="2" fontId="38" fillId="0" borderId="13" xfId="0" applyNumberFormat="1" applyFont="1" applyBorder="1"/>
    <xf numFmtId="2" fontId="39" fillId="0" borderId="25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35" xfId="0" applyNumberFormat="1" applyFont="1" applyFill="1" applyBorder="1"/>
    <xf numFmtId="10" fontId="39" fillId="3" borderId="8" xfId="0" applyNumberFormat="1" applyFont="1" applyFill="1" applyBorder="1"/>
    <xf numFmtId="2" fontId="39" fillId="3" borderId="18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25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25" xfId="0" applyNumberFormat="1" applyFont="1" applyFill="1" applyBorder="1"/>
    <xf numFmtId="2" fontId="2" fillId="3" borderId="13" xfId="0" applyNumberFormat="1" applyFont="1" applyFill="1" applyBorder="1"/>
    <xf numFmtId="2" fontId="39" fillId="0" borderId="18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8" xfId="0" applyNumberFormat="1" applyFont="1" applyFill="1" applyBorder="1"/>
    <xf numFmtId="2" fontId="35" fillId="3" borderId="8" xfId="0" applyNumberFormat="1" applyFont="1" applyFill="1" applyBorder="1"/>
    <xf numFmtId="2" fontId="19" fillId="2" borderId="30" xfId="0" applyNumberFormat="1" applyFont="1" applyFill="1" applyBorder="1"/>
    <xf numFmtId="2" fontId="19" fillId="2" borderId="52" xfId="0" applyNumberFormat="1" applyFont="1" applyFill="1" applyBorder="1"/>
    <xf numFmtId="2" fontId="19" fillId="2" borderId="27" xfId="0" applyNumberFormat="1" applyFont="1" applyFill="1" applyBorder="1"/>
    <xf numFmtId="10" fontId="9" fillId="2" borderId="52" xfId="1" applyNumberFormat="1" applyFont="1" applyFill="1" applyBorder="1" applyAlignment="1">
      <alignment vertical="center"/>
    </xf>
    <xf numFmtId="10" fontId="18" fillId="2" borderId="27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52" xfId="1" applyNumberFormat="1" applyFont="1" applyFill="1" applyBorder="1" applyAlignment="1">
      <alignment vertical="center"/>
    </xf>
    <xf numFmtId="10" fontId="47" fillId="2" borderId="52" xfId="1" applyNumberFormat="1" applyFont="1" applyFill="1" applyBorder="1" applyAlignment="1">
      <alignment vertical="center"/>
    </xf>
    <xf numFmtId="2" fontId="5" fillId="2" borderId="6" xfId="0" applyNumberFormat="1" applyFont="1" applyFill="1" applyBorder="1"/>
    <xf numFmtId="2" fontId="5" fillId="2" borderId="18" xfId="0" applyNumberFormat="1" applyFont="1" applyFill="1" applyBorder="1"/>
    <xf numFmtId="2" fontId="5" fillId="2" borderId="54" xfId="0" applyNumberFormat="1" applyFont="1" applyFill="1" applyBorder="1"/>
    <xf numFmtId="2" fontId="5" fillId="2" borderId="42" xfId="0" applyNumberFormat="1" applyFont="1" applyFill="1" applyBorder="1"/>
    <xf numFmtId="2" fontId="5" fillId="2" borderId="14" xfId="0" applyNumberFormat="1" applyFont="1" applyFill="1" applyBorder="1"/>
    <xf numFmtId="2" fontId="5" fillId="2" borderId="12" xfId="0" applyNumberFormat="1" applyFont="1" applyFill="1" applyBorder="1"/>
    <xf numFmtId="0" fontId="7" fillId="3" borderId="2" xfId="0" applyFont="1" applyFill="1" applyBorder="1"/>
    <xf numFmtId="0" fontId="3" fillId="0" borderId="5" xfId="0" applyFont="1" applyBorder="1"/>
    <xf numFmtId="10" fontId="3" fillId="3" borderId="26" xfId="0" applyNumberFormat="1" applyFont="1" applyFill="1" applyBorder="1" applyAlignment="1">
      <alignment vertical="center" wrapText="1"/>
    </xf>
    <xf numFmtId="2" fontId="3" fillId="3" borderId="16" xfId="0" applyNumberFormat="1" applyFont="1" applyFill="1" applyBorder="1" applyAlignment="1">
      <alignment vertical="center" wrapText="1"/>
    </xf>
    <xf numFmtId="10" fontId="3" fillId="3" borderId="56" xfId="1" applyNumberFormat="1" applyFont="1" applyFill="1" applyBorder="1" applyAlignment="1">
      <alignment vertical="center" wrapText="1"/>
    </xf>
    <xf numFmtId="0" fontId="3" fillId="0" borderId="41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57" xfId="0" applyFont="1" applyBorder="1"/>
    <xf numFmtId="0" fontId="3" fillId="0" borderId="41" xfId="0" applyFont="1" applyBorder="1"/>
    <xf numFmtId="10" fontId="3" fillId="0" borderId="57" xfId="0" applyNumberFormat="1" applyFont="1" applyBorder="1" applyAlignment="1">
      <alignment vertical="center" wrapText="1"/>
    </xf>
    <xf numFmtId="10" fontId="3" fillId="0" borderId="41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33" xfId="0" applyNumberFormat="1" applyFont="1" applyFill="1" applyBorder="1" applyAlignment="1">
      <alignment wrapText="1"/>
    </xf>
    <xf numFmtId="2" fontId="7" fillId="3" borderId="7" xfId="0" applyNumberFormat="1" applyFont="1" applyFill="1" applyBorder="1"/>
    <xf numFmtId="2" fontId="8" fillId="3" borderId="55" xfId="0" applyNumberFormat="1" applyFont="1" applyFill="1" applyBorder="1"/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7" fillId="3" borderId="32" xfId="0" applyNumberFormat="1" applyFont="1" applyFill="1" applyBorder="1" applyAlignment="1">
      <alignment wrapText="1"/>
    </xf>
    <xf numFmtId="2" fontId="7" fillId="3" borderId="36" xfId="0" applyNumberFormat="1" applyFont="1" applyFill="1" applyBorder="1" applyAlignment="1">
      <alignment wrapText="1"/>
    </xf>
    <xf numFmtId="2" fontId="8" fillId="3" borderId="15" xfId="0" applyNumberFormat="1" applyFont="1" applyFill="1" applyBorder="1"/>
    <xf numFmtId="2" fontId="4" fillId="2" borderId="30" xfId="0" applyNumberFormat="1" applyFont="1" applyFill="1" applyBorder="1" applyAlignment="1">
      <alignment wrapText="1"/>
    </xf>
    <xf numFmtId="2" fontId="7" fillId="3" borderId="26" xfId="0" applyNumberFormat="1" applyFont="1" applyFill="1" applyBorder="1"/>
    <xf numFmtId="2" fontId="8" fillId="3" borderId="10" xfId="0" applyNumberFormat="1" applyFont="1" applyFill="1" applyBorder="1"/>
    <xf numFmtId="2" fontId="7" fillId="3" borderId="10" xfId="0" applyNumberFormat="1" applyFont="1" applyFill="1" applyBorder="1"/>
    <xf numFmtId="2" fontId="6" fillId="3" borderId="58" xfId="0" applyNumberFormat="1" applyFont="1" applyFill="1" applyBorder="1"/>
    <xf numFmtId="2" fontId="7" fillId="3" borderId="34" xfId="0" applyNumberFormat="1" applyFont="1" applyFill="1" applyBorder="1"/>
    <xf numFmtId="2" fontId="6" fillId="3" borderId="15" xfId="0" applyNumberFormat="1" applyFont="1" applyFill="1" applyBorder="1"/>
    <xf numFmtId="2" fontId="6" fillId="3" borderId="33" xfId="0" applyNumberFormat="1" applyFont="1" applyFill="1" applyBorder="1"/>
    <xf numFmtId="2" fontId="8" fillId="3" borderId="25" xfId="0" applyNumberFormat="1" applyFont="1" applyFill="1" applyBorder="1"/>
    <xf numFmtId="2" fontId="35" fillId="3" borderId="14" xfId="0" applyNumberFormat="1" applyFont="1" applyFill="1" applyBorder="1"/>
    <xf numFmtId="2" fontId="38" fillId="0" borderId="8" xfId="0" applyNumberFormat="1" applyFont="1" applyBorder="1"/>
    <xf numFmtId="10" fontId="3" fillId="2" borderId="2" xfId="1" applyNumberFormat="1" applyFont="1" applyFill="1" applyBorder="1" applyAlignment="1">
      <alignment horizontal="right"/>
    </xf>
    <xf numFmtId="2" fontId="19" fillId="0" borderId="0" xfId="0" applyNumberFormat="1" applyFont="1"/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52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2" fontId="6" fillId="3" borderId="60" xfId="0" applyNumberFormat="1" applyFont="1" applyFill="1" applyBorder="1"/>
    <xf numFmtId="2" fontId="6" fillId="3" borderId="35" xfId="0" applyNumberFormat="1" applyFont="1" applyFill="1" applyBorder="1"/>
    <xf numFmtId="2" fontId="6" fillId="3" borderId="8" xfId="0" applyNumberFormat="1" applyFont="1" applyFill="1" applyBorder="1"/>
    <xf numFmtId="0" fontId="6" fillId="3" borderId="39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2" fontId="4" fillId="2" borderId="8" xfId="0" applyNumberFormat="1" applyFont="1" applyFill="1" applyBorder="1"/>
    <xf numFmtId="2" fontId="7" fillId="3" borderId="13" xfId="0" applyNumberFormat="1" applyFont="1" applyFill="1" applyBorder="1"/>
    <xf numFmtId="2" fontId="7" fillId="3" borderId="15" xfId="0" applyNumberFormat="1" applyFont="1" applyFill="1" applyBorder="1"/>
    <xf numFmtId="2" fontId="7" fillId="3" borderId="14" xfId="0" applyNumberFormat="1" applyFont="1" applyFill="1" applyBorder="1"/>
    <xf numFmtId="2" fontId="4" fillId="2" borderId="33" xfId="0" applyNumberFormat="1" applyFont="1" applyFill="1" applyBorder="1"/>
    <xf numFmtId="2" fontId="4" fillId="2" borderId="34" xfId="0" applyNumberFormat="1" applyFont="1" applyFill="1" applyBorder="1" applyAlignment="1">
      <alignment wrapText="1"/>
    </xf>
    <xf numFmtId="2" fontId="7" fillId="3" borderId="0" xfId="0" applyNumberFormat="1" applyFont="1" applyFill="1"/>
    <xf numFmtId="2" fontId="4" fillId="2" borderId="34" xfId="0" applyNumberFormat="1" applyFont="1" applyFill="1" applyBorder="1"/>
    <xf numFmtId="10" fontId="6" fillId="2" borderId="0" xfId="1" applyNumberFormat="1" applyFont="1" applyFill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0" fontId="3" fillId="2" borderId="28" xfId="1" applyNumberFormat="1" applyFont="1" applyFill="1" applyBorder="1"/>
    <xf numFmtId="0" fontId="6" fillId="3" borderId="33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41" xfId="0" applyFont="1" applyBorder="1"/>
    <xf numFmtId="0" fontId="18" fillId="0" borderId="2" xfId="0" applyFont="1" applyBorder="1"/>
    <xf numFmtId="2" fontId="0" fillId="3" borderId="25" xfId="0" applyNumberFormat="1" applyFill="1" applyBorder="1"/>
    <xf numFmtId="2" fontId="0" fillId="3" borderId="10" xfId="0" applyNumberFormat="1" applyFill="1" applyBorder="1"/>
    <xf numFmtId="10" fontId="18" fillId="0" borderId="41" xfId="1" applyNumberFormat="1" applyFont="1" applyBorder="1"/>
    <xf numFmtId="0" fontId="4" fillId="35" borderId="59" xfId="0" applyFont="1" applyFill="1" applyBorder="1" applyAlignment="1">
      <alignment wrapText="1"/>
    </xf>
    <xf numFmtId="0" fontId="0" fillId="36" borderId="25" xfId="0" applyFill="1" applyBorder="1" applyAlignment="1">
      <alignment wrapText="1"/>
    </xf>
    <xf numFmtId="0" fontId="4" fillId="35" borderId="20" xfId="0" applyFont="1" applyFill="1" applyBorder="1" applyAlignment="1">
      <alignment wrapText="1"/>
    </xf>
    <xf numFmtId="2" fontId="0" fillId="36" borderId="15" xfId="0" applyNumberFormat="1" applyFill="1" applyBorder="1" applyAlignment="1">
      <alignment wrapText="1"/>
    </xf>
    <xf numFmtId="0" fontId="4" fillId="35" borderId="22" xfId="0" applyFont="1" applyFill="1" applyBorder="1" applyAlignment="1">
      <alignment wrapText="1"/>
    </xf>
    <xf numFmtId="0" fontId="4" fillId="35" borderId="21" xfId="0" applyFont="1" applyFill="1" applyBorder="1" applyAlignment="1">
      <alignment wrapText="1"/>
    </xf>
    <xf numFmtId="2" fontId="0" fillId="3" borderId="14" xfId="0" applyNumberFormat="1" applyFill="1" applyBorder="1"/>
    <xf numFmtId="0" fontId="0" fillId="36" borderId="26" xfId="0" applyFill="1" applyBorder="1" applyAlignment="1">
      <alignment wrapText="1"/>
    </xf>
    <xf numFmtId="0" fontId="0" fillId="36" borderId="34" xfId="0" applyFill="1" applyBorder="1" applyAlignment="1">
      <alignment wrapText="1"/>
    </xf>
    <xf numFmtId="0" fontId="4" fillId="35" borderId="61" xfId="0" applyFont="1" applyFill="1" applyBorder="1" applyAlignment="1">
      <alignment wrapText="1"/>
    </xf>
    <xf numFmtId="2" fontId="7" fillId="3" borderId="18" xfId="0" applyNumberFormat="1" applyFont="1" applyFill="1" applyBorder="1"/>
    <xf numFmtId="0" fontId="0" fillId="36" borderId="10" xfId="0" applyFill="1" applyBorder="1" applyAlignment="1">
      <alignment wrapText="1"/>
    </xf>
    <xf numFmtId="0" fontId="0" fillId="36" borderId="15" xfId="0" applyFill="1" applyBorder="1" applyAlignment="1">
      <alignment wrapText="1"/>
    </xf>
    <xf numFmtId="0" fontId="2" fillId="35" borderId="6" xfId="0" applyFont="1" applyFill="1" applyBorder="1" applyAlignment="1">
      <alignment wrapText="1"/>
    </xf>
    <xf numFmtId="0" fontId="4" fillId="35" borderId="66" xfId="0" applyFont="1" applyFill="1" applyBorder="1" applyAlignment="1">
      <alignment wrapText="1"/>
    </xf>
    <xf numFmtId="2" fontId="2" fillId="2" borderId="64" xfId="0" applyNumberFormat="1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0" fontId="7" fillId="3" borderId="34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15" xfId="0" applyFont="1" applyFill="1" applyBorder="1" applyAlignment="1">
      <alignment wrapText="1"/>
    </xf>
    <xf numFmtId="2" fontId="2" fillId="35" borderId="59" xfId="0" applyNumberFormat="1" applyFont="1" applyFill="1" applyBorder="1" applyAlignment="1">
      <alignment wrapText="1"/>
    </xf>
    <xf numFmtId="0" fontId="2" fillId="35" borderId="63" xfId="0" applyFont="1" applyFill="1" applyBorder="1" applyAlignment="1">
      <alignment wrapText="1"/>
    </xf>
    <xf numFmtId="0" fontId="2" fillId="35" borderId="65" xfId="0" applyFont="1" applyFill="1" applyBorder="1" applyAlignment="1">
      <alignment wrapText="1"/>
    </xf>
    <xf numFmtId="2" fontId="0" fillId="3" borderId="0" xfId="0" applyNumberFormat="1" applyFill="1"/>
    <xf numFmtId="2" fontId="5" fillId="2" borderId="8" xfId="0" applyNumberFormat="1" applyFont="1" applyFill="1" applyBorder="1"/>
    <xf numFmtId="0" fontId="0" fillId="3" borderId="10" xfId="0" applyFill="1" applyBorder="1" applyAlignment="1">
      <alignment wrapText="1"/>
    </xf>
    <xf numFmtId="0" fontId="2" fillId="35" borderId="21" xfId="0" applyFont="1" applyFill="1" applyBorder="1" applyAlignment="1">
      <alignment wrapText="1"/>
    </xf>
    <xf numFmtId="0" fontId="0" fillId="3" borderId="68" xfId="0" applyFill="1" applyBorder="1" applyAlignment="1">
      <alignment wrapText="1"/>
    </xf>
    <xf numFmtId="0" fontId="2" fillId="35" borderId="59" xfId="0" applyFont="1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2" fillId="35" borderId="22" xfId="0" applyFont="1" applyFill="1" applyBorder="1" applyAlignment="1">
      <alignment wrapText="1"/>
    </xf>
    <xf numFmtId="0" fontId="0" fillId="3" borderId="26" xfId="0" applyFill="1" applyBorder="1" applyAlignment="1">
      <alignment wrapText="1"/>
    </xf>
    <xf numFmtId="0" fontId="2" fillId="35" borderId="67" xfId="0" applyFont="1" applyFill="1" applyBorder="1" applyAlignment="1">
      <alignment wrapText="1"/>
    </xf>
    <xf numFmtId="0" fontId="0" fillId="35" borderId="20" xfId="0" applyFill="1" applyBorder="1" applyAlignment="1">
      <alignment wrapText="1"/>
    </xf>
    <xf numFmtId="0" fontId="2" fillId="35" borderId="20" xfId="0" applyFont="1" applyFill="1" applyBorder="1" applyAlignment="1">
      <alignment wrapText="1"/>
    </xf>
    <xf numFmtId="0" fontId="0" fillId="35" borderId="22" xfId="0" applyFill="1" applyBorder="1" applyAlignment="1">
      <alignment wrapText="1"/>
    </xf>
    <xf numFmtId="2" fontId="2" fillId="35" borderId="21" xfId="0" applyNumberFormat="1" applyFont="1" applyFill="1" applyBorder="1" applyAlignment="1">
      <alignment wrapText="1"/>
    </xf>
    <xf numFmtId="2" fontId="0" fillId="3" borderId="26" xfId="0" applyNumberFormat="1" applyFill="1" applyBorder="1" applyAlignment="1">
      <alignment wrapText="1"/>
    </xf>
    <xf numFmtId="2" fontId="19" fillId="2" borderId="8" xfId="0" applyNumberFormat="1" applyFont="1" applyFill="1" applyBorder="1"/>
    <xf numFmtId="10" fontId="42" fillId="0" borderId="2" xfId="0" applyNumberFormat="1" applyFont="1" applyBorder="1" applyAlignment="1">
      <alignment horizontal="right"/>
    </xf>
    <xf numFmtId="2" fontId="4" fillId="35" borderId="21" xfId="0" applyNumberFormat="1" applyFont="1" applyFill="1" applyBorder="1" applyAlignment="1">
      <alignment wrapText="1"/>
    </xf>
    <xf numFmtId="2" fontId="35" fillId="3" borderId="52" xfId="0" applyNumberFormat="1" applyFont="1" applyFill="1" applyBorder="1"/>
    <xf numFmtId="2" fontId="39" fillId="3" borderId="8" xfId="0" applyNumberFormat="1" applyFont="1" applyFill="1" applyBorder="1"/>
    <xf numFmtId="2" fontId="35" fillId="3" borderId="55" xfId="0" applyNumberFormat="1" applyFont="1" applyFill="1" applyBorder="1"/>
    <xf numFmtId="2" fontId="35" fillId="3" borderId="25" xfId="0" applyNumberFormat="1" applyFont="1" applyFill="1" applyBorder="1"/>
    <xf numFmtId="2" fontId="2" fillId="35" borderId="34" xfId="0" applyNumberFormat="1" applyFont="1" applyFill="1" applyBorder="1" applyAlignment="1">
      <alignment wrapText="1"/>
    </xf>
    <xf numFmtId="2" fontId="0" fillId="3" borderId="25" xfId="0" applyNumberFormat="1" applyFill="1" applyBorder="1" applyAlignment="1">
      <alignment wrapText="1"/>
    </xf>
    <xf numFmtId="2" fontId="2" fillId="2" borderId="6" xfId="0" applyNumberFormat="1" applyFont="1" applyFill="1" applyBorder="1"/>
    <xf numFmtId="10" fontId="18" fillId="2" borderId="18" xfId="0" applyNumberFormat="1" applyFont="1" applyFill="1" applyBorder="1"/>
    <xf numFmtId="0" fontId="0" fillId="3" borderId="2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3" xfId="0" applyFill="1" applyBorder="1" applyAlignment="1">
      <alignment wrapText="1"/>
    </xf>
    <xf numFmtId="2" fontId="35" fillId="2" borderId="18" xfId="0" applyNumberFormat="1" applyFont="1" applyFill="1" applyBorder="1"/>
    <xf numFmtId="2" fontId="35" fillId="2" borderId="52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2" fillId="0" borderId="14" xfId="0" applyNumberFormat="1" applyFont="1" applyBorder="1"/>
    <xf numFmtId="2" fontId="44" fillId="3" borderId="2" xfId="0" applyNumberFormat="1" applyFont="1" applyFill="1" applyBorder="1"/>
    <xf numFmtId="2" fontId="4" fillId="35" borderId="61" xfId="0" applyNumberFormat="1" applyFont="1" applyFill="1" applyBorder="1" applyAlignment="1">
      <alignment wrapText="1"/>
    </xf>
    <xf numFmtId="2" fontId="0" fillId="3" borderId="62" xfId="0" applyNumberFormat="1" applyFill="1" applyBorder="1" applyAlignment="1">
      <alignment wrapText="1"/>
    </xf>
    <xf numFmtId="2" fontId="0" fillId="3" borderId="10" xfId="0" applyNumberFormat="1" applyFill="1" applyBorder="1" applyAlignment="1">
      <alignment wrapText="1"/>
    </xf>
    <xf numFmtId="0" fontId="4" fillId="35" borderId="69" xfId="0" applyFont="1" applyFill="1" applyBorder="1" applyAlignment="1">
      <alignment wrapText="1"/>
    </xf>
    <xf numFmtId="0" fontId="4" fillId="35" borderId="6" xfId="0" applyFont="1" applyFill="1" applyBorder="1" applyAlignment="1">
      <alignment wrapText="1"/>
    </xf>
    <xf numFmtId="2" fontId="2" fillId="0" borderId="33" xfId="0" applyNumberFormat="1" applyFont="1" applyBorder="1"/>
    <xf numFmtId="2" fontId="2" fillId="0" borderId="34" xfId="0" applyNumberFormat="1" applyFont="1" applyBorder="1"/>
    <xf numFmtId="2" fontId="2" fillId="0" borderId="42" xfId="0" applyNumberFormat="1" applyFont="1" applyBorder="1"/>
    <xf numFmtId="2" fontId="19" fillId="0" borderId="33" xfId="0" applyNumberFormat="1" applyFont="1" applyBorder="1"/>
    <xf numFmtId="2" fontId="19" fillId="0" borderId="14" xfId="0" applyNumberFormat="1" applyFont="1" applyBorder="1"/>
    <xf numFmtId="0" fontId="6" fillId="3" borderId="70" xfId="0" applyFont="1" applyFill="1" applyBorder="1" applyAlignment="1">
      <alignment horizontal="left" vertical="center"/>
    </xf>
    <xf numFmtId="2" fontId="38" fillId="0" borderId="28" xfId="0" applyNumberFormat="1" applyFont="1" applyBorder="1"/>
    <xf numFmtId="0" fontId="6" fillId="0" borderId="42" xfId="0" applyFont="1" applyBorder="1" applyAlignment="1">
      <alignment vertical="center"/>
    </xf>
    <xf numFmtId="2" fontId="19" fillId="2" borderId="28" xfId="0" applyNumberFormat="1" applyFont="1" applyFill="1" applyBorder="1"/>
    <xf numFmtId="2" fontId="19" fillId="2" borderId="38" xfId="0" applyNumberFormat="1" applyFont="1" applyFill="1" applyBorder="1"/>
    <xf numFmtId="2" fontId="5" fillId="2" borderId="28" xfId="0" applyNumberFormat="1" applyFont="1" applyFill="1" applyBorder="1"/>
    <xf numFmtId="10" fontId="9" fillId="2" borderId="38" xfId="0" applyNumberFormat="1" applyFont="1" applyFill="1" applyBorder="1" applyAlignment="1">
      <alignment vertical="center"/>
    </xf>
    <xf numFmtId="2" fontId="9" fillId="2" borderId="28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2" fontId="0" fillId="0" borderId="14" xfId="0" applyNumberFormat="1" applyBorder="1"/>
    <xf numFmtId="2" fontId="18" fillId="0" borderId="28" xfId="0" applyNumberFormat="1" applyFont="1" applyBorder="1"/>
    <xf numFmtId="2" fontId="0" fillId="3" borderId="34" xfId="0" applyNumberFormat="1" applyFill="1" applyBorder="1"/>
    <xf numFmtId="2" fontId="0" fillId="3" borderId="55" xfId="0" applyNumberFormat="1" applyFill="1" applyBorder="1"/>
    <xf numFmtId="2" fontId="0" fillId="3" borderId="35" xfId="0" applyNumberFormat="1" applyFill="1" applyBorder="1"/>
    <xf numFmtId="2" fontId="0" fillId="0" borderId="13" xfId="0" applyNumberFormat="1" applyBorder="1"/>
    <xf numFmtId="2" fontId="0" fillId="0" borderId="6" xfId="0" applyNumberFormat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35" borderId="59" xfId="0" applyNumberFormat="1" applyFont="1" applyFill="1" applyBorder="1" applyAlignment="1">
      <alignment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workbookViewId="0">
      <pane ySplit="2" topLeftCell="A3" activePane="bottomLeft" state="frozen"/>
      <selection pane="bottomLeft" activeCell="M5" sqref="M5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458" t="s">
        <v>80</v>
      </c>
      <c r="B1" s="458"/>
      <c r="C1" s="458"/>
      <c r="D1" s="458"/>
      <c r="E1" s="458"/>
      <c r="F1" s="458"/>
      <c r="G1" s="458"/>
      <c r="H1" s="458"/>
      <c r="I1" s="458"/>
      <c r="J1" s="168"/>
      <c r="K1" s="168"/>
      <c r="L1" s="168"/>
      <c r="M1" s="168"/>
      <c r="N1" s="168"/>
      <c r="O1" s="168"/>
      <c r="P1" s="168"/>
      <c r="Q1" s="168"/>
      <c r="R1" s="168"/>
    </row>
    <row r="2" spans="1:18" ht="15" customHeight="1" x14ac:dyDescent="0.25">
      <c r="A2" s="459"/>
      <c r="B2" s="459"/>
      <c r="C2" s="459"/>
      <c r="D2" s="459"/>
      <c r="E2" s="459"/>
      <c r="F2" s="459"/>
      <c r="G2" s="459"/>
      <c r="H2" s="459"/>
      <c r="I2" s="459"/>
      <c r="J2" s="169"/>
      <c r="K2" s="169"/>
      <c r="L2" s="169"/>
      <c r="M2" s="169"/>
      <c r="N2" s="169"/>
      <c r="O2" s="169"/>
      <c r="P2" s="169"/>
      <c r="Q2" s="169"/>
      <c r="R2" s="169"/>
    </row>
    <row r="3" spans="1:18" ht="47.25" x14ac:dyDescent="0.25">
      <c r="A3" s="99"/>
      <c r="B3" s="3" t="s">
        <v>49</v>
      </c>
      <c r="C3" s="3" t="s">
        <v>50</v>
      </c>
      <c r="D3" s="3" t="s">
        <v>51</v>
      </c>
      <c r="E3" s="3" t="s">
        <v>52</v>
      </c>
      <c r="F3" s="159" t="s">
        <v>12</v>
      </c>
      <c r="G3" s="4" t="s">
        <v>13</v>
      </c>
      <c r="H3" s="5" t="s">
        <v>14</v>
      </c>
      <c r="I3" s="6" t="s">
        <v>15</v>
      </c>
    </row>
    <row r="4" spans="1:18" ht="15.75" x14ac:dyDescent="0.25">
      <c r="A4" s="89" t="s">
        <v>63</v>
      </c>
      <c r="B4" s="98"/>
      <c r="C4" s="98"/>
      <c r="D4" s="98"/>
      <c r="E4" s="98"/>
      <c r="F4" s="98"/>
      <c r="G4" s="148"/>
      <c r="H4" s="148"/>
      <c r="I4" s="98"/>
    </row>
    <row r="5" spans="1:18" ht="16.5" thickBot="1" x14ac:dyDescent="0.3">
      <c r="A5" s="343" t="s">
        <v>72</v>
      </c>
      <c r="B5" s="157">
        <v>0</v>
      </c>
      <c r="C5" s="157">
        <v>21.21</v>
      </c>
      <c r="D5" s="157">
        <v>0</v>
      </c>
      <c r="E5" s="157">
        <v>0</v>
      </c>
      <c r="F5" s="157">
        <f>B5+C5+D5+E5</f>
        <v>21.21</v>
      </c>
      <c r="G5" s="369" t="e">
        <f>(F5-F6)/F6</f>
        <v>#DIV/0!</v>
      </c>
      <c r="H5" s="373">
        <f>F5/$F$76</f>
        <v>5.7472447908989209E-4</v>
      </c>
      <c r="I5" s="370">
        <f>F5-F6</f>
        <v>21.21</v>
      </c>
    </row>
    <row r="6" spans="1:18" ht="16.5" thickBot="1" x14ac:dyDescent="0.3">
      <c r="A6" s="306" t="s">
        <v>36</v>
      </c>
      <c r="B6" s="371">
        <v>0</v>
      </c>
      <c r="C6" s="397">
        <v>0</v>
      </c>
      <c r="D6" s="372">
        <v>0</v>
      </c>
      <c r="E6" s="372">
        <v>0</v>
      </c>
      <c r="F6" s="152">
        <f t="shared" ref="F6:F40" si="0">B6+C6+D6+E6</f>
        <v>0</v>
      </c>
      <c r="G6" s="368"/>
      <c r="H6" s="366"/>
      <c r="I6" s="367"/>
    </row>
    <row r="7" spans="1:18" ht="16.5" thickBot="1" x14ac:dyDescent="0.3">
      <c r="A7" s="37" t="s">
        <v>19</v>
      </c>
      <c r="B7" s="395">
        <v>459.76</v>
      </c>
      <c r="C7" s="400">
        <v>1096.6300000000001</v>
      </c>
      <c r="D7" s="396">
        <v>360.96</v>
      </c>
      <c r="E7" s="406">
        <v>115.71</v>
      </c>
      <c r="F7" s="149">
        <f>B7+C7+D7+E7</f>
        <v>2033.0600000000002</v>
      </c>
      <c r="G7" s="150">
        <f>(F7-F8)/F8</f>
        <v>0.68306635208410948</v>
      </c>
      <c r="H7" s="150">
        <f>F7/$F$76</f>
        <v>5.5089549715157761E-2</v>
      </c>
      <c r="I7" s="116">
        <f>F7-F8</f>
        <v>825.11000000000013</v>
      </c>
    </row>
    <row r="8" spans="1:18" ht="15.75" thickBot="1" x14ac:dyDescent="0.3">
      <c r="A8" s="101" t="s">
        <v>16</v>
      </c>
      <c r="B8" s="423">
        <v>399.83</v>
      </c>
      <c r="C8" s="424">
        <v>695.87</v>
      </c>
      <c r="D8" s="424">
        <v>0.27</v>
      </c>
      <c r="E8" s="425">
        <v>111.98</v>
      </c>
      <c r="F8" s="214">
        <f t="shared" si="0"/>
        <v>1207.95</v>
      </c>
      <c r="G8" s="155"/>
      <c r="H8" s="155"/>
      <c r="I8" s="143"/>
    </row>
    <row r="9" spans="1:18" ht="16.5" thickBot="1" x14ac:dyDescent="0.3">
      <c r="A9" s="37" t="s">
        <v>23</v>
      </c>
      <c r="B9" s="408">
        <v>9.57</v>
      </c>
      <c r="C9" s="402">
        <v>190.91</v>
      </c>
      <c r="D9" s="394">
        <v>0</v>
      </c>
      <c r="E9" s="402">
        <v>68.06</v>
      </c>
      <c r="F9" s="149">
        <f t="shared" si="0"/>
        <v>268.53999999999996</v>
      </c>
      <c r="G9" s="150">
        <f t="shared" ref="G9:G41" si="1">(F9-F10)/F10</f>
        <v>1.8522570366436537</v>
      </c>
      <c r="H9" s="150">
        <f>F9/$F$76</f>
        <v>7.2765917781612262E-3</v>
      </c>
      <c r="I9" s="116">
        <f>F9-F10</f>
        <v>174.39</v>
      </c>
    </row>
    <row r="10" spans="1:18" ht="15.75" thickBot="1" x14ac:dyDescent="0.3">
      <c r="A10" s="101" t="s">
        <v>16</v>
      </c>
      <c r="B10" s="401">
        <v>6.47</v>
      </c>
      <c r="C10" s="399">
        <v>71.989999999999995</v>
      </c>
      <c r="D10" s="411">
        <v>0</v>
      </c>
      <c r="E10" s="405">
        <v>15.69</v>
      </c>
      <c r="F10" s="380">
        <f t="shared" si="0"/>
        <v>94.149999999999991</v>
      </c>
      <c r="G10" s="155"/>
      <c r="H10" s="155"/>
      <c r="I10" s="143"/>
    </row>
    <row r="11" spans="1:18" ht="16.5" thickBot="1" x14ac:dyDescent="0.3">
      <c r="A11" s="37" t="s">
        <v>20</v>
      </c>
      <c r="B11" s="9">
        <v>176.71</v>
      </c>
      <c r="C11" s="32">
        <v>39.56</v>
      </c>
      <c r="D11" s="32">
        <v>0</v>
      </c>
      <c r="E11" s="32">
        <v>2.1800000000000002</v>
      </c>
      <c r="F11" s="149">
        <f t="shared" si="0"/>
        <v>218.45000000000002</v>
      </c>
      <c r="G11" s="150">
        <f t="shared" si="1"/>
        <v>-2.2726255983536815E-2</v>
      </c>
      <c r="H11" s="150">
        <f>F11/$F$76</f>
        <v>5.9193098753977814E-3</v>
      </c>
      <c r="I11" s="116">
        <f>F11-F12</f>
        <v>-5.0799999999999841</v>
      </c>
    </row>
    <row r="12" spans="1:18" ht="15.75" thickBot="1" x14ac:dyDescent="0.3">
      <c r="A12" s="101" t="s">
        <v>16</v>
      </c>
      <c r="B12" s="25">
        <v>182.02</v>
      </c>
      <c r="C12" s="25">
        <v>38.26</v>
      </c>
      <c r="D12" s="25">
        <v>0</v>
      </c>
      <c r="E12" s="25">
        <v>3.25</v>
      </c>
      <c r="F12" s="214">
        <f t="shared" si="0"/>
        <v>223.53</v>
      </c>
      <c r="G12" s="153"/>
      <c r="H12" s="153"/>
      <c r="I12" s="143"/>
    </row>
    <row r="13" spans="1:18" ht="16.5" thickBot="1" x14ac:dyDescent="0.3">
      <c r="A13" s="100" t="s">
        <v>70</v>
      </c>
      <c r="B13" s="18">
        <v>0</v>
      </c>
      <c r="C13" s="18">
        <v>98.29</v>
      </c>
      <c r="D13" s="18">
        <v>0</v>
      </c>
      <c r="E13" s="18">
        <v>0</v>
      </c>
      <c r="F13" s="149">
        <f t="shared" si="0"/>
        <v>98.29</v>
      </c>
      <c r="G13" s="151">
        <f t="shared" si="1"/>
        <v>1.7424665178571428</v>
      </c>
      <c r="H13" s="151">
        <f>F13/$F$76</f>
        <v>2.6633507331327438E-3</v>
      </c>
      <c r="I13" s="116">
        <f>F13-F14</f>
        <v>62.45</v>
      </c>
    </row>
    <row r="14" spans="1:18" ht="15.75" thickBot="1" x14ac:dyDescent="0.3">
      <c r="A14" s="101" t="s">
        <v>16</v>
      </c>
      <c r="B14" s="348">
        <v>0</v>
      </c>
      <c r="C14" s="60">
        <v>35.840000000000003</v>
      </c>
      <c r="D14" s="348">
        <v>0</v>
      </c>
      <c r="E14" s="25">
        <v>0</v>
      </c>
      <c r="F14" s="214">
        <f t="shared" si="0"/>
        <v>35.840000000000003</v>
      </c>
      <c r="G14" s="154"/>
      <c r="H14" s="154"/>
      <c r="I14" s="143"/>
    </row>
    <row r="15" spans="1:18" s="1" customFormat="1" ht="15.75" thickBot="1" x14ac:dyDescent="0.3">
      <c r="A15" s="204" t="s">
        <v>76</v>
      </c>
      <c r="B15" s="236">
        <v>0.95</v>
      </c>
      <c r="C15" s="226">
        <v>55.38</v>
      </c>
      <c r="D15" s="226">
        <v>0</v>
      </c>
      <c r="E15" s="226">
        <v>0</v>
      </c>
      <c r="F15" s="421">
        <f>B15+C15+D15+E15</f>
        <v>56.330000000000005</v>
      </c>
      <c r="G15" s="422" t="e">
        <f t="shared" ref="G15" si="2">(F15-F16)/F16</f>
        <v>#DIV/0!</v>
      </c>
      <c r="H15" s="422">
        <f>F15/$F$76</f>
        <v>1.5263663322552393E-3</v>
      </c>
      <c r="I15" s="166">
        <f>F15-F16</f>
        <v>56.330000000000005</v>
      </c>
    </row>
    <row r="16" spans="1:18" ht="15.75" thickBot="1" x14ac:dyDescent="0.3">
      <c r="A16" s="101" t="s">
        <v>16</v>
      </c>
      <c r="B16" s="134">
        <v>0</v>
      </c>
      <c r="C16" s="349">
        <v>0</v>
      </c>
      <c r="D16" s="65">
        <v>0</v>
      </c>
      <c r="E16" s="65">
        <v>0</v>
      </c>
      <c r="F16" s="214">
        <f>B16+C16+D16+E16</f>
        <v>0</v>
      </c>
      <c r="G16" s="154"/>
      <c r="H16" s="154"/>
      <c r="I16" s="143"/>
    </row>
    <row r="17" spans="1:9" ht="16.5" thickBot="1" x14ac:dyDescent="0.3">
      <c r="A17" s="37" t="s">
        <v>21</v>
      </c>
      <c r="B17" s="9">
        <v>41.7</v>
      </c>
      <c r="C17" s="32">
        <v>188.78</v>
      </c>
      <c r="D17" s="32">
        <v>4.54</v>
      </c>
      <c r="E17" s="32">
        <v>12.49</v>
      </c>
      <c r="F17" s="149">
        <f t="shared" si="0"/>
        <v>247.51000000000002</v>
      </c>
      <c r="G17" s="151">
        <f t="shared" si="1"/>
        <v>0.1596776460666261</v>
      </c>
      <c r="H17" s="150">
        <f>F17/$F$76</f>
        <v>6.7067447345374454E-3</v>
      </c>
      <c r="I17" s="116">
        <f>F17-F18</f>
        <v>34.080000000000013</v>
      </c>
    </row>
    <row r="18" spans="1:9" ht="15.75" thickBot="1" x14ac:dyDescent="0.3">
      <c r="A18" s="101" t="s">
        <v>16</v>
      </c>
      <c r="B18" s="25">
        <v>31.61</v>
      </c>
      <c r="C18" s="25">
        <v>162.9</v>
      </c>
      <c r="D18" s="25">
        <v>7.03</v>
      </c>
      <c r="E18" s="25">
        <v>11.89</v>
      </c>
      <c r="F18" s="214">
        <f t="shared" si="0"/>
        <v>213.43</v>
      </c>
      <c r="G18" s="155"/>
      <c r="H18" s="153"/>
      <c r="I18" s="143"/>
    </row>
    <row r="19" spans="1:9" ht="16.5" thickBot="1" x14ac:dyDescent="0.3">
      <c r="A19" s="37" t="s">
        <v>71</v>
      </c>
      <c r="B19" s="18">
        <v>6.38</v>
      </c>
      <c r="C19" s="18">
        <v>3.14</v>
      </c>
      <c r="D19" s="18">
        <v>0</v>
      </c>
      <c r="E19" s="18">
        <v>3.27</v>
      </c>
      <c r="F19" s="149">
        <f t="shared" si="0"/>
        <v>12.79</v>
      </c>
      <c r="G19" s="150">
        <f t="shared" si="1"/>
        <v>16.763888888888886</v>
      </c>
      <c r="H19" s="150">
        <f>F19/$F$76</f>
        <v>3.4656888673077415E-4</v>
      </c>
      <c r="I19" s="116">
        <f>F19-F20</f>
        <v>12.069999999999999</v>
      </c>
    </row>
    <row r="20" spans="1:9" ht="15.75" thickBot="1" x14ac:dyDescent="0.3">
      <c r="A20" s="101" t="s">
        <v>16</v>
      </c>
      <c r="B20" s="25">
        <v>0.53</v>
      </c>
      <c r="C20" s="25">
        <v>0</v>
      </c>
      <c r="D20" s="25">
        <v>0</v>
      </c>
      <c r="E20" s="25">
        <v>0.19</v>
      </c>
      <c r="F20" s="214">
        <f t="shared" si="0"/>
        <v>0.72</v>
      </c>
      <c r="G20" s="155"/>
      <c r="H20" s="155"/>
      <c r="I20" s="143"/>
    </row>
    <row r="21" spans="1:9" ht="16.5" thickBot="1" x14ac:dyDescent="0.3">
      <c r="A21" s="37" t="s">
        <v>56</v>
      </c>
      <c r="B21" s="111">
        <v>431.16</v>
      </c>
      <c r="C21" s="111">
        <v>520.01</v>
      </c>
      <c r="D21" s="112">
        <v>100.65</v>
      </c>
      <c r="E21" s="17">
        <v>21.58</v>
      </c>
      <c r="F21" s="149">
        <f>B21+C21+D21+E21</f>
        <v>1073.4000000000001</v>
      </c>
      <c r="G21" s="150">
        <f t="shared" si="1"/>
        <v>0.32063632672646086</v>
      </c>
      <c r="H21" s="150">
        <f>F21/$F$76</f>
        <v>2.908577349623245E-2</v>
      </c>
      <c r="I21" s="116">
        <f>F21-F22</f>
        <v>260.61000000000013</v>
      </c>
    </row>
    <row r="22" spans="1:9" ht="16.5" thickBot="1" x14ac:dyDescent="0.3">
      <c r="A22" s="101" t="s">
        <v>16</v>
      </c>
      <c r="B22" s="126">
        <v>623.04999999999995</v>
      </c>
      <c r="C22" s="126">
        <v>173.98</v>
      </c>
      <c r="D22" s="202">
        <v>0</v>
      </c>
      <c r="E22" s="126">
        <v>15.76</v>
      </c>
      <c r="F22" s="214">
        <f>B22+C22+D22+E22</f>
        <v>812.79</v>
      </c>
      <c r="G22" s="155"/>
      <c r="H22" s="155"/>
      <c r="I22" s="143"/>
    </row>
    <row r="23" spans="1:9" ht="16.5" thickBot="1" x14ac:dyDescent="0.3">
      <c r="A23" s="37" t="s">
        <v>57</v>
      </c>
      <c r="B23" s="32">
        <v>802</v>
      </c>
      <c r="C23" s="32">
        <v>1082.94</v>
      </c>
      <c r="D23" s="32">
        <v>15.86</v>
      </c>
      <c r="E23" s="32">
        <v>156.41999999999999</v>
      </c>
      <c r="F23" s="149">
        <f t="shared" si="0"/>
        <v>2057.2199999999998</v>
      </c>
      <c r="G23" s="150">
        <f t="shared" si="1"/>
        <v>0.2052587484694206</v>
      </c>
      <c r="H23" s="150">
        <f>F23/$F$76</f>
        <v>5.574420994216444E-2</v>
      </c>
      <c r="I23" s="116">
        <f>F23-F24</f>
        <v>350.34999999999991</v>
      </c>
    </row>
    <row r="24" spans="1:9" ht="15.75" thickBot="1" x14ac:dyDescent="0.3">
      <c r="A24" s="101" t="s">
        <v>16</v>
      </c>
      <c r="B24" s="25">
        <v>863.32</v>
      </c>
      <c r="C24" s="25">
        <v>649.1</v>
      </c>
      <c r="D24" s="25">
        <v>37.869999999999997</v>
      </c>
      <c r="E24" s="25">
        <v>156.58000000000001</v>
      </c>
      <c r="F24" s="214">
        <f t="shared" si="0"/>
        <v>1706.87</v>
      </c>
      <c r="G24" s="155"/>
      <c r="H24" s="155"/>
      <c r="I24" s="143"/>
    </row>
    <row r="25" spans="1:9" ht="16.5" thickBot="1" x14ac:dyDescent="0.3">
      <c r="A25" s="37" t="s">
        <v>58</v>
      </c>
      <c r="B25" s="18">
        <v>109.3</v>
      </c>
      <c r="C25" s="18">
        <v>477.62</v>
      </c>
      <c r="D25" s="18">
        <v>73.06</v>
      </c>
      <c r="E25" s="18">
        <v>3.36</v>
      </c>
      <c r="F25" s="149">
        <f t="shared" si="0"/>
        <v>663.34</v>
      </c>
      <c r="G25" s="150">
        <f t="shared" si="1"/>
        <v>0.36506564596452246</v>
      </c>
      <c r="H25" s="150">
        <f>F25/$F$76</f>
        <v>1.7974433567161201E-2</v>
      </c>
      <c r="I25" s="116">
        <f>F25-F26</f>
        <v>177.40000000000003</v>
      </c>
    </row>
    <row r="26" spans="1:9" ht="15.75" thickBot="1" x14ac:dyDescent="0.3">
      <c r="A26" s="101" t="s">
        <v>16</v>
      </c>
      <c r="B26" s="25">
        <v>95.43</v>
      </c>
      <c r="C26" s="25">
        <v>317.19</v>
      </c>
      <c r="D26" s="25">
        <v>70.17</v>
      </c>
      <c r="E26" s="25">
        <v>3.15</v>
      </c>
      <c r="F26" s="214">
        <f t="shared" si="0"/>
        <v>485.94</v>
      </c>
      <c r="G26" s="155"/>
      <c r="H26" s="155"/>
      <c r="I26" s="143"/>
    </row>
    <row r="27" spans="1:9" ht="16.5" thickBot="1" x14ac:dyDescent="0.3">
      <c r="A27" s="37" t="s">
        <v>55</v>
      </c>
      <c r="B27" s="18">
        <v>27.87</v>
      </c>
      <c r="C27" s="18">
        <v>15.31</v>
      </c>
      <c r="D27" s="18">
        <v>0</v>
      </c>
      <c r="E27" s="18">
        <v>0</v>
      </c>
      <c r="F27" s="149">
        <f t="shared" si="0"/>
        <v>43.18</v>
      </c>
      <c r="G27" s="150">
        <f t="shared" si="1"/>
        <v>1.5355255431591308</v>
      </c>
      <c r="H27" s="150">
        <f>F27/$F$76</f>
        <v>1.1700425745922462E-3</v>
      </c>
      <c r="I27" s="116">
        <f>F27-F28</f>
        <v>26.15</v>
      </c>
    </row>
    <row r="28" spans="1:9" ht="15.75" thickBot="1" x14ac:dyDescent="0.3">
      <c r="A28" s="101" t="s">
        <v>16</v>
      </c>
      <c r="B28" s="25">
        <v>15.4</v>
      </c>
      <c r="C28" s="25">
        <v>1.63</v>
      </c>
      <c r="D28" s="25">
        <v>0</v>
      </c>
      <c r="E28" s="25">
        <v>0</v>
      </c>
      <c r="F28" s="214">
        <f t="shared" si="0"/>
        <v>17.03</v>
      </c>
      <c r="G28" s="155"/>
      <c r="H28" s="155"/>
      <c r="I28" s="143"/>
    </row>
    <row r="29" spans="1:9" ht="16.5" thickBot="1" x14ac:dyDescent="0.3">
      <c r="A29" s="37" t="s">
        <v>77</v>
      </c>
      <c r="B29" s="18">
        <v>15.08</v>
      </c>
      <c r="C29" s="18">
        <v>148.69</v>
      </c>
      <c r="D29" s="18">
        <v>0</v>
      </c>
      <c r="E29" s="18">
        <v>0.91</v>
      </c>
      <c r="F29" s="149">
        <f t="shared" si="0"/>
        <v>164.68</v>
      </c>
      <c r="G29" s="150">
        <f t="shared" si="1"/>
        <v>0.69808207877912998</v>
      </c>
      <c r="H29" s="150">
        <f>F29/$F$76</f>
        <v>4.4623115142160977E-3</v>
      </c>
      <c r="I29" s="116">
        <f>F29-F30</f>
        <v>67.700000000000017</v>
      </c>
    </row>
    <row r="30" spans="1:9" ht="15.75" thickBot="1" x14ac:dyDescent="0.3">
      <c r="A30" s="101" t="s">
        <v>16</v>
      </c>
      <c r="B30" s="25">
        <v>15.27</v>
      </c>
      <c r="C30" s="25">
        <v>81.709999999999994</v>
      </c>
      <c r="D30" s="25">
        <v>0</v>
      </c>
      <c r="E30" s="25">
        <v>0</v>
      </c>
      <c r="F30" s="214">
        <f t="shared" si="0"/>
        <v>96.97999999999999</v>
      </c>
      <c r="G30" s="155"/>
      <c r="H30" s="155"/>
      <c r="I30" s="143"/>
    </row>
    <row r="31" spans="1:9" ht="16.5" thickBot="1" x14ac:dyDescent="0.3">
      <c r="A31" s="37" t="s">
        <v>25</v>
      </c>
      <c r="B31" s="18">
        <v>1.89</v>
      </c>
      <c r="C31" s="18">
        <v>19.82</v>
      </c>
      <c r="D31" s="18">
        <v>0</v>
      </c>
      <c r="E31" s="18">
        <v>0</v>
      </c>
      <c r="F31" s="149">
        <f t="shared" si="0"/>
        <v>21.71</v>
      </c>
      <c r="G31" s="150">
        <f t="shared" si="1"/>
        <v>0.65220700152207001</v>
      </c>
      <c r="H31" s="150">
        <f>F31/$F$76</f>
        <v>5.8827291094019603E-4</v>
      </c>
      <c r="I31" s="116">
        <f>F31-F32</f>
        <v>8.57</v>
      </c>
    </row>
    <row r="32" spans="1:9" ht="15.75" thickBot="1" x14ac:dyDescent="0.3">
      <c r="A32" s="101" t="s">
        <v>16</v>
      </c>
      <c r="B32" s="25">
        <v>10.69</v>
      </c>
      <c r="C32" s="25">
        <v>2.4500000000000002</v>
      </c>
      <c r="D32" s="25">
        <v>0</v>
      </c>
      <c r="E32" s="25">
        <v>0</v>
      </c>
      <c r="F32" s="214">
        <f t="shared" si="0"/>
        <v>13.14</v>
      </c>
      <c r="G32" s="153"/>
      <c r="H32" s="153"/>
      <c r="I32" s="143"/>
    </row>
    <row r="33" spans="1:35" ht="16.5" thickBot="1" x14ac:dyDescent="0.3">
      <c r="A33" s="37" t="s">
        <v>59</v>
      </c>
      <c r="B33" s="376">
        <v>1273.3699999999999</v>
      </c>
      <c r="C33" s="414">
        <v>2969.93</v>
      </c>
      <c r="D33" s="379">
        <v>23.2</v>
      </c>
      <c r="E33" s="378">
        <v>3.97</v>
      </c>
      <c r="F33" s="149">
        <f t="shared" si="0"/>
        <v>4270.4699999999993</v>
      </c>
      <c r="G33" s="150">
        <f t="shared" si="1"/>
        <v>9.2272828419498965E-2</v>
      </c>
      <c r="H33" s="151">
        <f>F33/$F$76</f>
        <v>0.11571634352753471</v>
      </c>
      <c r="I33" s="116">
        <f>F33-F34</f>
        <v>360.75999999999931</v>
      </c>
    </row>
    <row r="34" spans="1:35" ht="15.75" thickBot="1" x14ac:dyDescent="0.3">
      <c r="A34" s="101" t="s">
        <v>16</v>
      </c>
      <c r="B34" s="433">
        <v>1328.54</v>
      </c>
      <c r="C34" s="411">
        <v>2342.36</v>
      </c>
      <c r="D34" s="434">
        <v>234.48</v>
      </c>
      <c r="E34" s="434">
        <v>4.33</v>
      </c>
      <c r="F34" s="152">
        <f t="shared" si="0"/>
        <v>3909.71</v>
      </c>
      <c r="G34" s="155"/>
      <c r="H34" s="155"/>
      <c r="I34" s="143"/>
    </row>
    <row r="35" spans="1:35" s="1" customFormat="1" ht="16.5" thickBot="1" x14ac:dyDescent="0.3">
      <c r="A35" s="37" t="s">
        <v>28</v>
      </c>
      <c r="B35" s="128">
        <v>1827.29</v>
      </c>
      <c r="C35" s="128">
        <v>4090.89</v>
      </c>
      <c r="D35" s="128">
        <v>954.77</v>
      </c>
      <c r="E35" s="162">
        <v>11.17</v>
      </c>
      <c r="F35" s="149">
        <f t="shared" si="0"/>
        <v>6884.1200000000008</v>
      </c>
      <c r="G35" s="163">
        <f t="shared" si="1"/>
        <v>0.17877556052506316</v>
      </c>
      <c r="H35" s="164">
        <f>F35/$F$76</f>
        <v>0.18653806133862841</v>
      </c>
      <c r="I35" s="165">
        <f>F35-F36</f>
        <v>1044.0600000000004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101" t="s">
        <v>16</v>
      </c>
      <c r="B36" s="60">
        <v>1623.82</v>
      </c>
      <c r="C36" s="60">
        <v>3635.81</v>
      </c>
      <c r="D36" s="60">
        <v>569.33000000000004</v>
      </c>
      <c r="E36" s="60">
        <v>11.1</v>
      </c>
      <c r="F36" s="214">
        <f t="shared" si="0"/>
        <v>5840.06</v>
      </c>
      <c r="G36" s="155"/>
      <c r="H36" s="155"/>
      <c r="I36" s="143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7" t="s">
        <v>30</v>
      </c>
      <c r="B37" s="127">
        <v>1208.3499999999999</v>
      </c>
      <c r="C37" s="127">
        <v>2088.6799999999998</v>
      </c>
      <c r="D37" s="127">
        <v>74.11</v>
      </c>
      <c r="E37" s="127">
        <v>5.36</v>
      </c>
      <c r="F37" s="149">
        <f t="shared" si="0"/>
        <v>3376.5</v>
      </c>
      <c r="G37" s="163">
        <f t="shared" si="1"/>
        <v>0.10059356756598188</v>
      </c>
      <c r="H37" s="167">
        <f>F37/$F$76</f>
        <v>9.1492560285102345E-2</v>
      </c>
      <c r="I37" s="166">
        <f>F37-F38</f>
        <v>308.61000000000013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101" t="s">
        <v>16</v>
      </c>
      <c r="B38" s="60">
        <v>1111.55</v>
      </c>
      <c r="C38" s="60">
        <v>1896.95</v>
      </c>
      <c r="D38" s="60">
        <v>54.43</v>
      </c>
      <c r="E38" s="60">
        <v>4.96</v>
      </c>
      <c r="F38" s="214">
        <f t="shared" si="0"/>
        <v>3067.89</v>
      </c>
      <c r="G38" s="153"/>
      <c r="H38" s="155"/>
      <c r="I38" s="143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7" t="s">
        <v>60</v>
      </c>
      <c r="B39" s="127">
        <v>7.0000000000000007E-2</v>
      </c>
      <c r="C39" s="127">
        <v>0</v>
      </c>
      <c r="D39" s="127">
        <v>0</v>
      </c>
      <c r="E39" s="127">
        <v>0</v>
      </c>
      <c r="F39" s="149">
        <f t="shared" si="0"/>
        <v>7.0000000000000007E-2</v>
      </c>
      <c r="G39" s="150">
        <f t="shared" si="1"/>
        <v>0.75000000000000011</v>
      </c>
      <c r="H39" s="150">
        <f>F39/$F$76</f>
        <v>1.8967804590425483E-6</v>
      </c>
      <c r="I39" s="116">
        <f>F39-F40</f>
        <v>3.0000000000000006E-2</v>
      </c>
    </row>
    <row r="40" spans="1:35" ht="15.75" thickBot="1" x14ac:dyDescent="0.3">
      <c r="A40" s="101" t="s">
        <v>16</v>
      </c>
      <c r="B40" s="60">
        <v>0.04</v>
      </c>
      <c r="C40" s="60">
        <v>0</v>
      </c>
      <c r="D40" s="60">
        <v>0</v>
      </c>
      <c r="E40" s="60">
        <v>0</v>
      </c>
      <c r="F40" s="214">
        <f t="shared" si="0"/>
        <v>0.04</v>
      </c>
      <c r="G40" s="153"/>
      <c r="H40" s="155"/>
      <c r="I40" s="143"/>
    </row>
    <row r="41" spans="1:35" ht="16.5" thickBot="1" x14ac:dyDescent="0.3">
      <c r="A41" s="37" t="s">
        <v>18</v>
      </c>
      <c r="B41" s="127">
        <v>65.739999999999995</v>
      </c>
      <c r="C41" s="127">
        <v>516.47</v>
      </c>
      <c r="D41" s="127">
        <v>310.07</v>
      </c>
      <c r="E41" s="127">
        <v>46.28</v>
      </c>
      <c r="F41" s="149">
        <f>B41+C41+D41+E41</f>
        <v>938.56</v>
      </c>
      <c r="G41" s="150">
        <f t="shared" si="1"/>
        <v>0.33705624252094124</v>
      </c>
      <c r="H41" s="150">
        <f>F41/$F$76</f>
        <v>2.5432032394842485E-2</v>
      </c>
      <c r="I41" s="116">
        <f>F41-F42</f>
        <v>236.59999999999991</v>
      </c>
    </row>
    <row r="42" spans="1:35" ht="15.75" thickBot="1" x14ac:dyDescent="0.3">
      <c r="A42" s="101" t="s">
        <v>16</v>
      </c>
      <c r="B42" s="60">
        <v>55.59</v>
      </c>
      <c r="C42" s="60">
        <v>312.27</v>
      </c>
      <c r="D42" s="60">
        <v>294.88</v>
      </c>
      <c r="E42" s="60">
        <v>39.22</v>
      </c>
      <c r="F42" s="241">
        <f>B42+C42+D42+E42</f>
        <v>701.96</v>
      </c>
      <c r="G42" s="154"/>
      <c r="H42" s="155"/>
      <c r="I42" s="143"/>
    </row>
    <row r="43" spans="1:35" ht="15.75" thickBot="1" x14ac:dyDescent="0.3">
      <c r="A43" s="204" t="s">
        <v>61</v>
      </c>
      <c r="B43" s="226">
        <v>160.46</v>
      </c>
      <c r="C43" s="231">
        <v>130.80000000000001</v>
      </c>
      <c r="D43" s="231">
        <v>0</v>
      </c>
      <c r="E43" s="231">
        <v>2.0499999999999998</v>
      </c>
      <c r="F43" s="242">
        <f t="shared" ref="F43:F54" si="3">B43+C43+D43+E43</f>
        <v>293.31</v>
      </c>
      <c r="G43" s="163">
        <f t="shared" ref="G43" si="4">(F43-F44)/F44</f>
        <v>0.25431919261033187</v>
      </c>
      <c r="H43" s="244">
        <f>F43/$F$76</f>
        <v>7.9477810920252825E-3</v>
      </c>
      <c r="I43" s="166">
        <f>F43-F44</f>
        <v>59.47</v>
      </c>
    </row>
    <row r="44" spans="1:35" ht="15.75" thickBot="1" x14ac:dyDescent="0.3">
      <c r="A44" s="144" t="s">
        <v>16</v>
      </c>
      <c r="B44" s="347">
        <v>137.58000000000001</v>
      </c>
      <c r="C44" s="61">
        <v>94.56</v>
      </c>
      <c r="D44" s="61">
        <v>0</v>
      </c>
      <c r="E44" s="61">
        <v>1.7</v>
      </c>
      <c r="F44" s="152">
        <f t="shared" si="3"/>
        <v>233.84</v>
      </c>
      <c r="G44" s="155"/>
      <c r="H44" s="223"/>
      <c r="I44" s="228"/>
    </row>
    <row r="45" spans="1:35" ht="15.75" thickBot="1" x14ac:dyDescent="0.3">
      <c r="A45" s="224" t="s">
        <v>24</v>
      </c>
      <c r="B45" s="225">
        <v>120.21</v>
      </c>
      <c r="C45" s="226">
        <v>281.18</v>
      </c>
      <c r="D45" s="226">
        <v>0</v>
      </c>
      <c r="E45" s="226">
        <v>0.74</v>
      </c>
      <c r="F45" s="149">
        <f t="shared" si="3"/>
        <v>402.13</v>
      </c>
      <c r="G45" s="163">
        <f t="shared" ref="G45" si="5">(F45-F46)/F46</f>
        <v>0.17051375345655628</v>
      </c>
      <c r="H45" s="163">
        <f>F45/$F$76</f>
        <v>1.0896461799925428E-2</v>
      </c>
      <c r="I45" s="245">
        <f>F45-F46</f>
        <v>58.579999999999927</v>
      </c>
      <c r="J45" s="240"/>
    </row>
    <row r="46" spans="1:35" ht="15.75" thickBot="1" x14ac:dyDescent="0.3">
      <c r="A46" s="101" t="s">
        <v>16</v>
      </c>
      <c r="B46" s="134">
        <v>69.650000000000006</v>
      </c>
      <c r="C46" s="65">
        <v>273.18</v>
      </c>
      <c r="D46" s="65">
        <v>0</v>
      </c>
      <c r="E46" s="65">
        <v>0.72</v>
      </c>
      <c r="F46" s="214">
        <f t="shared" si="3"/>
        <v>343.55000000000007</v>
      </c>
      <c r="G46" s="153"/>
      <c r="H46" s="153"/>
      <c r="I46" s="222"/>
    </row>
    <row r="47" spans="1:35" ht="15.75" thickBot="1" x14ac:dyDescent="0.3">
      <c r="A47" s="204" t="s">
        <v>62</v>
      </c>
      <c r="B47" s="236">
        <v>0.08</v>
      </c>
      <c r="C47" s="412">
        <v>0</v>
      </c>
      <c r="D47" s="412">
        <v>0</v>
      </c>
      <c r="E47" s="412">
        <v>0.56999999999999995</v>
      </c>
      <c r="F47" s="147">
        <f t="shared" si="3"/>
        <v>0.64999999999999991</v>
      </c>
      <c r="G47" s="163">
        <f t="shared" ref="G47" si="6">(F47-F48)/F48</f>
        <v>3.9999999999999991</v>
      </c>
      <c r="H47" s="163">
        <f>F47/$F$76</f>
        <v>1.7612961405395087E-5</v>
      </c>
      <c r="I47" s="166">
        <f>F47-F48</f>
        <v>0.51999999999999991</v>
      </c>
    </row>
    <row r="48" spans="1:35" ht="15.75" thickBot="1" x14ac:dyDescent="0.3">
      <c r="A48" s="101" t="s">
        <v>16</v>
      </c>
      <c r="B48" s="134">
        <v>0.01</v>
      </c>
      <c r="C48" s="76">
        <v>0</v>
      </c>
      <c r="D48" s="76">
        <v>0</v>
      </c>
      <c r="E48" s="65">
        <v>0.12</v>
      </c>
      <c r="F48" s="241">
        <f t="shared" si="3"/>
        <v>0.13</v>
      </c>
      <c r="G48" s="238"/>
      <c r="H48" s="238"/>
      <c r="I48" s="143"/>
    </row>
    <row r="49" spans="1:9" ht="15.75" thickBot="1" x14ac:dyDescent="0.3">
      <c r="A49" s="204" t="s">
        <v>17</v>
      </c>
      <c r="B49" s="226">
        <v>363.33</v>
      </c>
      <c r="C49" s="226">
        <v>156.22</v>
      </c>
      <c r="D49" s="226">
        <v>0</v>
      </c>
      <c r="E49" s="231">
        <v>146.5</v>
      </c>
      <c r="F49" s="242">
        <f t="shared" si="3"/>
        <v>666.05</v>
      </c>
      <c r="G49" s="246">
        <f t="shared" ref="G49" si="7">(F49-F50)/F50</f>
        <v>0.53146628037984867</v>
      </c>
      <c r="H49" s="167">
        <f>F49/$F$76</f>
        <v>1.8047866067789846E-2</v>
      </c>
      <c r="I49" s="166">
        <f>F49-F50</f>
        <v>231.14</v>
      </c>
    </row>
    <row r="50" spans="1:9" ht="15.75" thickBot="1" x14ac:dyDescent="0.3">
      <c r="A50" s="101" t="s">
        <v>16</v>
      </c>
      <c r="B50" s="65">
        <v>199.46</v>
      </c>
      <c r="C50" s="65">
        <v>108.86</v>
      </c>
      <c r="D50" s="65">
        <v>0</v>
      </c>
      <c r="E50" s="65">
        <v>126.59</v>
      </c>
      <c r="F50" s="241">
        <f t="shared" si="3"/>
        <v>434.90999999999997</v>
      </c>
      <c r="G50" s="155"/>
      <c r="H50" s="155"/>
      <c r="I50" s="143"/>
    </row>
    <row r="51" spans="1:9" ht="15.75" thickBot="1" x14ac:dyDescent="0.3">
      <c r="A51" s="204" t="s">
        <v>29</v>
      </c>
      <c r="B51" s="408">
        <v>828.54</v>
      </c>
      <c r="C51" s="400">
        <v>2652.48</v>
      </c>
      <c r="D51" s="410">
        <v>1438.29</v>
      </c>
      <c r="E51" s="404">
        <v>6.97</v>
      </c>
      <c r="F51" s="203">
        <f t="shared" si="3"/>
        <v>4926.28</v>
      </c>
      <c r="G51" s="163">
        <f t="shared" ref="G51" si="8">(F51-F52)/F52</f>
        <v>-1.8559642098779146E-3</v>
      </c>
      <c r="H51" s="167">
        <f>F51/$F$76</f>
        <v>0.13348673771103034</v>
      </c>
      <c r="I51" s="166">
        <f>F51-F52</f>
        <v>-9.1599999999998545</v>
      </c>
    </row>
    <row r="52" spans="1:9" ht="15.75" thickBot="1" x14ac:dyDescent="0.3">
      <c r="A52" s="101" t="s">
        <v>16</v>
      </c>
      <c r="B52" s="407">
        <v>796.76</v>
      </c>
      <c r="C52" s="403">
        <v>2919.43</v>
      </c>
      <c r="D52" s="403">
        <v>1212.07</v>
      </c>
      <c r="E52" s="409">
        <v>7.18</v>
      </c>
      <c r="F52" s="243">
        <f t="shared" si="3"/>
        <v>4935.4399999999996</v>
      </c>
      <c r="G52" s="155"/>
      <c r="H52" s="155"/>
      <c r="I52" s="143"/>
    </row>
    <row r="53" spans="1:9" ht="15.75" thickBot="1" x14ac:dyDescent="0.3">
      <c r="A53" s="204" t="s">
        <v>22</v>
      </c>
      <c r="B53" s="231">
        <v>70.3</v>
      </c>
      <c r="C53" s="231">
        <v>37.43</v>
      </c>
      <c r="D53" s="231">
        <v>0</v>
      </c>
      <c r="E53" s="412">
        <v>0.15</v>
      </c>
      <c r="F53" s="242">
        <f t="shared" si="3"/>
        <v>107.88</v>
      </c>
      <c r="G53" s="163">
        <f t="shared" ref="G53" si="9">(F53-F54)/F54</f>
        <v>0.33614069853851875</v>
      </c>
      <c r="H53" s="167">
        <f>F53/$F$76</f>
        <v>2.923209656021573E-3</v>
      </c>
      <c r="I53" s="166">
        <f>F53-F54</f>
        <v>27.14</v>
      </c>
    </row>
    <row r="54" spans="1:9" ht="15.75" thickBot="1" x14ac:dyDescent="0.3">
      <c r="A54" s="101" t="s">
        <v>16</v>
      </c>
      <c r="B54" s="65">
        <v>58.52</v>
      </c>
      <c r="C54" s="65">
        <v>22.08</v>
      </c>
      <c r="D54" s="65">
        <v>0</v>
      </c>
      <c r="E54" s="65">
        <v>0.14000000000000001</v>
      </c>
      <c r="F54" s="241">
        <f t="shared" si="3"/>
        <v>80.739999999999995</v>
      </c>
      <c r="G54" s="153"/>
      <c r="H54" s="155"/>
      <c r="I54" s="143"/>
    </row>
    <row r="55" spans="1:9" ht="15.75" x14ac:dyDescent="0.25">
      <c r="A55" s="102" t="s">
        <v>66</v>
      </c>
      <c r="B55" s="237">
        <f>SUM(B5,B7,B9,B11,B13,B15,B17,B19,B21,B23,B25,B27,B29,B31,B33,B35,B37,B39,B41,B43,B45,B47,B49,B51,B53)</f>
        <v>8000.1099999999988</v>
      </c>
      <c r="C55" s="237">
        <f t="shared" ref="C55:F55" si="10">SUM(C5,C7,C9,C11,C13,C15,C17,C19,C21,C23,C25,C27,C29,C31,C33,C35,C37,C39,C41,C43,C45,C47,C49,C51,C53)</f>
        <v>16882.37</v>
      </c>
      <c r="D55" s="237">
        <f t="shared" si="10"/>
        <v>3355.5099999999998</v>
      </c>
      <c r="E55" s="237">
        <f t="shared" si="10"/>
        <v>607.74000000000012</v>
      </c>
      <c r="F55" s="237">
        <f t="shared" si="10"/>
        <v>28845.730000000007</v>
      </c>
      <c r="G55" s="239">
        <f>(F55-F56)/F56</f>
        <v>0.17946414552448772</v>
      </c>
      <c r="H55" s="156">
        <f>F55/$F$76</f>
        <v>0.78162881415453456</v>
      </c>
      <c r="I55" s="116">
        <f>F55-F56</f>
        <v>4389.0900000000074</v>
      </c>
    </row>
    <row r="56" spans="1:9" x14ac:dyDescent="0.25">
      <c r="A56" s="101" t="s">
        <v>26</v>
      </c>
      <c r="B56" s="141">
        <f>SUM(B6,B8,B10,B12,B14,B16,B18,B20,B22,B24,B26,B28,B30,B32,B34,B36,B38,B40,B42,B44,B46,B48,B50,B52,B54)</f>
        <v>7625.14</v>
      </c>
      <c r="C56" s="141">
        <f t="shared" ref="C56:F56" si="11">SUM(C6,C8,C10,C12,C14,C16,C18,C20,C22,C24,C26,C28,C30,C32,C34,C36,C38,C40,C42,C44,C46,C48,C50,C52,C54)</f>
        <v>13836.420000000002</v>
      </c>
      <c r="D56" s="141">
        <f t="shared" si="11"/>
        <v>2480.5299999999997</v>
      </c>
      <c r="E56" s="141">
        <f t="shared" si="11"/>
        <v>514.54999999999995</v>
      </c>
      <c r="F56" s="141">
        <f t="shared" si="11"/>
        <v>24456.639999999999</v>
      </c>
      <c r="G56" s="106"/>
      <c r="H56" s="106"/>
      <c r="I56" s="110"/>
    </row>
    <row r="57" spans="1:9" ht="15.75" x14ac:dyDescent="0.25">
      <c r="A57" s="102" t="s">
        <v>27</v>
      </c>
      <c r="B57" s="114">
        <f>(B55-B56)/B56</f>
        <v>4.9175490548370053E-2</v>
      </c>
      <c r="C57" s="114">
        <f t="shared" ref="C57:F57" si="12">(C55-C56)/C56</f>
        <v>0.22014003622324246</v>
      </c>
      <c r="D57" s="114">
        <f t="shared" si="12"/>
        <v>0.35273913236284188</v>
      </c>
      <c r="E57" s="114">
        <f t="shared" si="12"/>
        <v>0.18110970751141808</v>
      </c>
      <c r="F57" s="114">
        <f t="shared" si="12"/>
        <v>0.17946414552448772</v>
      </c>
      <c r="G57" s="106"/>
      <c r="H57" s="106"/>
      <c r="I57" s="110"/>
    </row>
    <row r="58" spans="1:9" ht="15.75" x14ac:dyDescent="0.25">
      <c r="A58" s="89" t="s">
        <v>31</v>
      </c>
      <c r="B58" s="98"/>
      <c r="C58" s="98"/>
      <c r="D58" s="98"/>
      <c r="E58" s="98"/>
      <c r="F58" s="98"/>
      <c r="G58" s="106"/>
      <c r="H58" s="106"/>
      <c r="I58" s="110"/>
    </row>
    <row r="59" spans="1:9" ht="16.5" thickBot="1" x14ac:dyDescent="0.3">
      <c r="A59" s="104" t="s">
        <v>69</v>
      </c>
      <c r="B59" s="145">
        <v>142.55000000000001</v>
      </c>
      <c r="C59" s="145">
        <v>173.58</v>
      </c>
      <c r="D59" s="145">
        <v>0</v>
      </c>
      <c r="E59" s="145">
        <v>0</v>
      </c>
      <c r="F59" s="157">
        <f>B59+C59+D59+E59</f>
        <v>316.13</v>
      </c>
      <c r="G59" s="158">
        <f t="shared" ref="G59" si="13">(F59-F60)/F60</f>
        <v>0.7715326421966936</v>
      </c>
      <c r="H59" s="158">
        <f>F59/$F$76</f>
        <v>8.5661315216731537E-3</v>
      </c>
      <c r="I59" s="116">
        <f>F59-F60</f>
        <v>137.67999999999998</v>
      </c>
    </row>
    <row r="60" spans="1:9" ht="15.75" thickBot="1" x14ac:dyDescent="0.3">
      <c r="A60" s="144" t="s">
        <v>16</v>
      </c>
      <c r="B60" s="146">
        <v>44.21</v>
      </c>
      <c r="C60" s="146">
        <v>134.24</v>
      </c>
      <c r="D60" s="146">
        <v>0</v>
      </c>
      <c r="E60" s="146">
        <v>0</v>
      </c>
      <c r="F60" s="152">
        <f t="shared" ref="F60:F72" si="14">B60+C60+D60+E60</f>
        <v>178.45000000000002</v>
      </c>
      <c r="G60" s="155"/>
      <c r="H60" s="155"/>
      <c r="I60" s="143"/>
    </row>
    <row r="61" spans="1:9" ht="16.5" thickBot="1" x14ac:dyDescent="0.3">
      <c r="A61" s="104" t="s">
        <v>32</v>
      </c>
      <c r="B61" s="147">
        <v>995.67</v>
      </c>
      <c r="C61" s="147">
        <v>467.45</v>
      </c>
      <c r="D61" s="147">
        <v>10.36</v>
      </c>
      <c r="E61" s="147">
        <v>23.11</v>
      </c>
      <c r="F61" s="149">
        <f t="shared" si="14"/>
        <v>1496.5899999999997</v>
      </c>
      <c r="G61" s="150">
        <f t="shared" ref="G61:G73" si="15">(F61-F62)/F62</f>
        <v>0.26236989051402715</v>
      </c>
      <c r="H61" s="150">
        <f>F61/$F$76</f>
        <v>4.0552895245692666E-2</v>
      </c>
      <c r="I61" s="116">
        <f>F61-F62</f>
        <v>311.04999999999973</v>
      </c>
    </row>
    <row r="62" spans="1:9" ht="15.75" thickBot="1" x14ac:dyDescent="0.3">
      <c r="A62" s="144" t="s">
        <v>16</v>
      </c>
      <c r="B62" s="146">
        <v>772.22</v>
      </c>
      <c r="C62" s="146">
        <v>395.95</v>
      </c>
      <c r="D62" s="146">
        <v>0</v>
      </c>
      <c r="E62" s="146">
        <v>17.37</v>
      </c>
      <c r="F62" s="152">
        <f t="shared" si="14"/>
        <v>1185.54</v>
      </c>
      <c r="G62" s="155"/>
      <c r="H62" s="155"/>
      <c r="I62" s="143"/>
    </row>
    <row r="63" spans="1:9" ht="16.5" thickBot="1" x14ac:dyDescent="0.3">
      <c r="A63" s="37" t="s">
        <v>35</v>
      </c>
      <c r="B63" s="147">
        <v>207.31</v>
      </c>
      <c r="C63" s="147">
        <v>171.7</v>
      </c>
      <c r="D63" s="147">
        <v>0</v>
      </c>
      <c r="E63" s="147">
        <v>0.53</v>
      </c>
      <c r="F63" s="149">
        <f t="shared" si="14"/>
        <v>379.53999999999996</v>
      </c>
      <c r="G63" s="150">
        <f t="shared" si="15"/>
        <v>0.52370629089887177</v>
      </c>
      <c r="H63" s="150">
        <f>F63/$F$76</f>
        <v>1.0284343648928695E-2</v>
      </c>
      <c r="I63" s="116">
        <f>F63-F64</f>
        <v>130.44999999999996</v>
      </c>
    </row>
    <row r="64" spans="1:9" ht="15.75" thickBot="1" x14ac:dyDescent="0.3">
      <c r="A64" s="144" t="s">
        <v>16</v>
      </c>
      <c r="B64" s="146">
        <v>166.75</v>
      </c>
      <c r="C64" s="146">
        <v>82.34</v>
      </c>
      <c r="D64" s="146">
        <v>0</v>
      </c>
      <c r="E64" s="146">
        <v>0</v>
      </c>
      <c r="F64" s="152">
        <f t="shared" si="14"/>
        <v>249.09</v>
      </c>
      <c r="G64" s="155"/>
      <c r="H64" s="155"/>
      <c r="I64" s="143"/>
    </row>
    <row r="65" spans="1:9" ht="16.5" thickBot="1" x14ac:dyDescent="0.3">
      <c r="A65" s="37" t="s">
        <v>33</v>
      </c>
      <c r="B65" s="147">
        <v>560.99</v>
      </c>
      <c r="C65" s="147">
        <v>132.69</v>
      </c>
      <c r="D65" s="147">
        <v>3.19</v>
      </c>
      <c r="E65" s="147">
        <v>0</v>
      </c>
      <c r="F65" s="149">
        <f t="shared" si="14"/>
        <v>696.87000000000012</v>
      </c>
      <c r="G65" s="150">
        <f t="shared" si="15"/>
        <v>0.22279347253904219</v>
      </c>
      <c r="H65" s="150">
        <f>F65/$F$76</f>
        <v>1.8882991407042582E-2</v>
      </c>
      <c r="I65" s="116">
        <f>F65-F66</f>
        <v>126.97000000000014</v>
      </c>
    </row>
    <row r="66" spans="1:9" ht="15.75" thickBot="1" x14ac:dyDescent="0.3">
      <c r="A66" s="144" t="s">
        <v>16</v>
      </c>
      <c r="B66" s="454">
        <v>484.54</v>
      </c>
      <c r="C66" s="454">
        <v>81.11</v>
      </c>
      <c r="D66" s="454">
        <v>4.25</v>
      </c>
      <c r="E66" s="454">
        <v>0</v>
      </c>
      <c r="F66" s="455">
        <f>B66+C66+D66+E66</f>
        <v>569.9</v>
      </c>
      <c r="G66" s="154"/>
      <c r="H66" s="154"/>
      <c r="I66" s="143"/>
    </row>
    <row r="67" spans="1:9" ht="16.5" thickBot="1" x14ac:dyDescent="0.3">
      <c r="A67" s="37" t="s">
        <v>78</v>
      </c>
      <c r="B67" s="456">
        <v>1.1299999999999999</v>
      </c>
      <c r="C67" s="457">
        <v>0</v>
      </c>
      <c r="D67" s="457">
        <v>0</v>
      </c>
      <c r="E67" s="457">
        <v>0</v>
      </c>
      <c r="F67" s="451">
        <f>B67+C67+D67+E67</f>
        <v>1.1299999999999999</v>
      </c>
      <c r="G67" s="150" t="e">
        <f>(F67-F68)/F68</f>
        <v>#DIV/0!</v>
      </c>
      <c r="H67" s="150">
        <f>F67/F76</f>
        <v>3.061945598168685E-5</v>
      </c>
      <c r="I67" s="116">
        <f>F67-F68</f>
        <v>1.1299999999999999</v>
      </c>
    </row>
    <row r="68" spans="1:9" ht="15.75" thickBot="1" x14ac:dyDescent="0.3">
      <c r="A68" s="144" t="s">
        <v>16</v>
      </c>
      <c r="B68" s="146">
        <v>0</v>
      </c>
      <c r="C68" s="146">
        <v>0</v>
      </c>
      <c r="D68" s="453">
        <v>0</v>
      </c>
      <c r="E68" s="146">
        <v>0</v>
      </c>
      <c r="F68" s="380">
        <f>B68+C68+D68+E68</f>
        <v>0</v>
      </c>
      <c r="G68" s="155"/>
      <c r="H68" s="155"/>
      <c r="I68" s="143"/>
    </row>
    <row r="69" spans="1:9" ht="16.5" thickBot="1" x14ac:dyDescent="0.3">
      <c r="A69" s="351" t="s">
        <v>34</v>
      </c>
      <c r="B69" s="147">
        <v>655.21</v>
      </c>
      <c r="C69" s="147">
        <v>418.73</v>
      </c>
      <c r="D69" s="147">
        <v>221.11</v>
      </c>
      <c r="E69" s="147">
        <v>61.88</v>
      </c>
      <c r="F69" s="279">
        <f t="shared" si="14"/>
        <v>1356.9300000000003</v>
      </c>
      <c r="G69" s="280">
        <f t="shared" si="15"/>
        <v>0.79175249564252947</v>
      </c>
      <c r="H69" s="280">
        <f>F69/$F$76</f>
        <v>3.6768547261265792E-2</v>
      </c>
      <c r="I69" s="452">
        <f>F69-F70</f>
        <v>599.61000000000035</v>
      </c>
    </row>
    <row r="70" spans="1:9" ht="15.75" thickBot="1" x14ac:dyDescent="0.3">
      <c r="A70" s="144" t="s">
        <v>36</v>
      </c>
      <c r="B70" s="146">
        <v>468.27</v>
      </c>
      <c r="C70" s="146">
        <v>235.07</v>
      </c>
      <c r="D70" s="146">
        <v>5.09</v>
      </c>
      <c r="E70" s="146">
        <v>48.89</v>
      </c>
      <c r="F70" s="152">
        <f t="shared" si="14"/>
        <v>757.31999999999994</v>
      </c>
      <c r="G70" s="155"/>
      <c r="H70" s="155"/>
      <c r="I70" s="143"/>
    </row>
    <row r="71" spans="1:9" ht="16.5" thickBot="1" x14ac:dyDescent="0.3">
      <c r="A71" s="37" t="s">
        <v>64</v>
      </c>
      <c r="B71" s="147">
        <v>3484.78</v>
      </c>
      <c r="C71" s="147">
        <v>315.04000000000002</v>
      </c>
      <c r="D71" s="147">
        <v>0</v>
      </c>
      <c r="E71" s="147">
        <v>11.9</v>
      </c>
      <c r="F71" s="149">
        <f t="shared" si="14"/>
        <v>3811.7200000000003</v>
      </c>
      <c r="G71" s="150">
        <f t="shared" si="15"/>
        <v>0.34293042461139533</v>
      </c>
      <c r="H71" s="150">
        <f>F71/$F$76</f>
        <v>0.10328565730488089</v>
      </c>
      <c r="I71" s="116">
        <f>F71-F72</f>
        <v>973.36000000000013</v>
      </c>
    </row>
    <row r="72" spans="1:9" ht="15.75" thickBot="1" x14ac:dyDescent="0.3">
      <c r="A72" s="144" t="s">
        <v>36</v>
      </c>
      <c r="B72" s="146">
        <v>2644.93</v>
      </c>
      <c r="C72" s="146">
        <v>181.9</v>
      </c>
      <c r="D72" s="146">
        <v>0</v>
      </c>
      <c r="E72" s="146">
        <v>11.53</v>
      </c>
      <c r="F72" s="152">
        <f t="shared" si="14"/>
        <v>2838.36</v>
      </c>
      <c r="G72" s="155"/>
      <c r="H72" s="155"/>
      <c r="I72" s="143"/>
    </row>
    <row r="73" spans="1:9" ht="15.75" x14ac:dyDescent="0.25">
      <c r="A73" s="103" t="s">
        <v>37</v>
      </c>
      <c r="B73" s="121">
        <f t="shared" ref="B73:F74" si="16">SUM(B59,B61,B63,B65,B67,B69,B71)</f>
        <v>6047.64</v>
      </c>
      <c r="C73" s="121">
        <f t="shared" si="16"/>
        <v>1679.19</v>
      </c>
      <c r="D73" s="121">
        <f t="shared" si="16"/>
        <v>234.66000000000003</v>
      </c>
      <c r="E73" s="121">
        <f t="shared" si="16"/>
        <v>97.420000000000016</v>
      </c>
      <c r="F73" s="121">
        <f t="shared" si="16"/>
        <v>8058.9100000000008</v>
      </c>
      <c r="G73" s="156">
        <f t="shared" si="15"/>
        <v>0.39459840170558591</v>
      </c>
      <c r="H73" s="156">
        <f>F73/$F$76</f>
        <v>0.21837118584546547</v>
      </c>
      <c r="I73" s="116">
        <f>F73-F74</f>
        <v>2280.2500000000009</v>
      </c>
    </row>
    <row r="74" spans="1:9" x14ac:dyDescent="0.25">
      <c r="A74" s="101" t="s">
        <v>26</v>
      </c>
      <c r="B74" s="141">
        <f t="shared" si="16"/>
        <v>4580.92</v>
      </c>
      <c r="C74" s="141">
        <f t="shared" si="16"/>
        <v>1110.6100000000001</v>
      </c>
      <c r="D74" s="141">
        <f t="shared" si="16"/>
        <v>9.34</v>
      </c>
      <c r="E74" s="141">
        <f t="shared" si="16"/>
        <v>77.790000000000006</v>
      </c>
      <c r="F74" s="141">
        <f t="shared" si="16"/>
        <v>5778.66</v>
      </c>
      <c r="G74" s="142"/>
      <c r="H74" s="142"/>
      <c r="I74" s="140"/>
    </row>
    <row r="75" spans="1:9" ht="15.75" x14ac:dyDescent="0.25">
      <c r="A75" s="102" t="s">
        <v>27</v>
      </c>
      <c r="B75" s="114">
        <f t="shared" ref="B75:F75" si="17">(B73-B74)/B74</f>
        <v>0.32018022580617</v>
      </c>
      <c r="C75" s="114">
        <f t="shared" si="17"/>
        <v>0.51195289075372985</v>
      </c>
      <c r="D75" s="114">
        <f t="shared" si="17"/>
        <v>24.124197002141329</v>
      </c>
      <c r="E75" s="114">
        <f t="shared" si="17"/>
        <v>0.25234605990487219</v>
      </c>
      <c r="F75" s="114">
        <f t="shared" si="17"/>
        <v>0.39459840170558591</v>
      </c>
      <c r="G75" s="106"/>
      <c r="H75" s="106"/>
      <c r="I75" s="110"/>
    </row>
    <row r="76" spans="1:9" ht="15.75" x14ac:dyDescent="0.25">
      <c r="A76" s="115" t="s">
        <v>42</v>
      </c>
      <c r="B76" s="116">
        <f>B73+B55</f>
        <v>14047.75</v>
      </c>
      <c r="C76" s="116">
        <f t="shared" ref="C76:F76" si="18">C73+C55</f>
        <v>18561.559999999998</v>
      </c>
      <c r="D76" s="116">
        <f t="shared" si="18"/>
        <v>3590.1699999999996</v>
      </c>
      <c r="E76" s="116">
        <f t="shared" si="18"/>
        <v>705.16000000000008</v>
      </c>
      <c r="F76" s="116">
        <f t="shared" si="18"/>
        <v>36904.640000000007</v>
      </c>
      <c r="G76" s="113">
        <f t="shared" ref="G76" si="19">(F76-F77)/F77</f>
        <v>0.22058124113205452</v>
      </c>
      <c r="H76" s="113">
        <f>F76/$F$76</f>
        <v>1</v>
      </c>
      <c r="I76" s="116">
        <f>F76-F77</f>
        <v>6669.3400000000074</v>
      </c>
    </row>
    <row r="77" spans="1:9" x14ac:dyDescent="0.25">
      <c r="A77" s="101" t="s">
        <v>26</v>
      </c>
      <c r="B77" s="140">
        <f>B56+B74</f>
        <v>12206.060000000001</v>
      </c>
      <c r="C77" s="140">
        <f t="shared" ref="C77:F77" si="20">C56+C74</f>
        <v>14947.030000000002</v>
      </c>
      <c r="D77" s="140">
        <f t="shared" si="20"/>
        <v>2489.87</v>
      </c>
      <c r="E77" s="140">
        <f t="shared" si="20"/>
        <v>592.33999999999992</v>
      </c>
      <c r="F77" s="140">
        <f t="shared" si="20"/>
        <v>30235.3</v>
      </c>
      <c r="G77" s="106"/>
      <c r="H77" s="106"/>
      <c r="I77" s="110"/>
    </row>
    <row r="78" spans="1:9" ht="15.75" x14ac:dyDescent="0.25">
      <c r="A78" s="105" t="s">
        <v>27</v>
      </c>
      <c r="B78" s="113">
        <f>(B76-B77)/B77</f>
        <v>0.1508832497955932</v>
      </c>
      <c r="C78" s="113">
        <f t="shared" ref="C78:E78" si="21">(C76-C77)/C77</f>
        <v>0.24182262295586446</v>
      </c>
      <c r="D78" s="113">
        <f t="shared" si="21"/>
        <v>0.44191062183969437</v>
      </c>
      <c r="E78" s="113">
        <f t="shared" si="21"/>
        <v>0.19046493567883341</v>
      </c>
      <c r="F78" s="113">
        <f>(F76-F77)/F77</f>
        <v>0.22058124113205452</v>
      </c>
      <c r="G78" s="106"/>
      <c r="H78" s="106"/>
      <c r="I78" s="110"/>
    </row>
    <row r="79" spans="1:9" ht="15.75" x14ac:dyDescent="0.25">
      <c r="A79" s="89" t="s">
        <v>43</v>
      </c>
      <c r="B79" s="113">
        <f>B76/$F$76</f>
        <v>0.38064996705021364</v>
      </c>
      <c r="C79" s="113">
        <f t="shared" ref="C79:F79" si="22">C76/$F$76</f>
        <v>0.5029600613906543</v>
      </c>
      <c r="D79" s="113">
        <f t="shared" si="22"/>
        <v>9.7282347152011214E-2</v>
      </c>
      <c r="E79" s="113">
        <f t="shared" si="22"/>
        <v>1.9107624407120622E-2</v>
      </c>
      <c r="F79" s="113">
        <f t="shared" si="22"/>
        <v>1</v>
      </c>
      <c r="G79" s="106"/>
      <c r="H79" s="106"/>
      <c r="I79" s="110"/>
    </row>
    <row r="80" spans="1:9" x14ac:dyDescent="0.25">
      <c r="A80" s="101" t="s">
        <v>44</v>
      </c>
      <c r="B80" s="142">
        <f>B77/$F$77</f>
        <v>0.40370229499955357</v>
      </c>
      <c r="C80" s="142">
        <f>C77/$F$77</f>
        <v>0.49435692716791307</v>
      </c>
      <c r="D80" s="142">
        <f>D77/$F$77</f>
        <v>8.2349769970861866E-2</v>
      </c>
      <c r="E80" s="142">
        <f>E77/$F$77</f>
        <v>1.959100786167162E-2</v>
      </c>
      <c r="F80" s="142">
        <f>F77/$F$77</f>
        <v>1</v>
      </c>
      <c r="G80" s="106"/>
      <c r="H80" s="106"/>
      <c r="I80" s="110"/>
    </row>
    <row r="81" spans="1:1" ht="15.75" x14ac:dyDescent="0.25">
      <c r="A81" s="96"/>
    </row>
    <row r="82" spans="1:1" ht="18.75" x14ac:dyDescent="0.3">
      <c r="A82" s="97" t="s">
        <v>45</v>
      </c>
    </row>
    <row r="83" spans="1:1" s="213" customFormat="1" x14ac:dyDescent="0.25">
      <c r="A83" s="213" t="s">
        <v>67</v>
      </c>
    </row>
    <row r="84" spans="1:1" s="213" customFormat="1" x14ac:dyDescent="0.25">
      <c r="A84" s="213" t="s">
        <v>68</v>
      </c>
    </row>
    <row r="85" spans="1:1" x14ac:dyDescent="0.25">
      <c r="A85" s="213" t="s">
        <v>75</v>
      </c>
    </row>
    <row r="86" spans="1:1" x14ac:dyDescent="0.25">
      <c r="A86" s="213" t="s">
        <v>73</v>
      </c>
    </row>
    <row r="87" spans="1:1" x14ac:dyDescent="0.25">
      <c r="A87" s="213" t="s">
        <v>79</v>
      </c>
    </row>
  </sheetData>
  <mergeCells count="1">
    <mergeCell ref="A1:I2"/>
  </mergeCells>
  <pageMargins left="0.7" right="0.7" top="0.75" bottom="0.75" header="0.3" footer="0.3"/>
  <pageSetup paperSize="9" scale="68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workbookViewId="0">
      <selection activeCell="B6" sqref="B6"/>
    </sheetView>
  </sheetViews>
  <sheetFormatPr defaultRowHeight="15" x14ac:dyDescent="0.25"/>
  <cols>
    <col min="1" max="1" width="30.28515625" style="176" customWidth="1"/>
    <col min="2" max="2" width="12.5703125" style="176" customWidth="1"/>
    <col min="3" max="3" width="14.140625" style="176" customWidth="1"/>
    <col min="4" max="4" width="14.5703125" style="176" customWidth="1"/>
    <col min="5" max="5" width="10.28515625" style="176" customWidth="1"/>
    <col min="6" max="6" width="11" style="176" customWidth="1"/>
    <col min="7" max="7" width="9.140625" style="176"/>
    <col min="8" max="8" width="10.28515625" style="176" customWidth="1"/>
    <col min="9" max="16384" width="9.140625" style="176"/>
  </cols>
  <sheetData>
    <row r="1" spans="1:8" x14ac:dyDescent="0.25">
      <c r="A1" s="460" t="s">
        <v>81</v>
      </c>
      <c r="B1" s="461"/>
      <c r="C1" s="461"/>
      <c r="D1" s="461"/>
      <c r="E1" s="461"/>
      <c r="F1" s="461"/>
      <c r="G1" s="461"/>
      <c r="H1" s="461"/>
    </row>
    <row r="2" spans="1:8" x14ac:dyDescent="0.25">
      <c r="A2" s="462"/>
      <c r="B2" s="462"/>
      <c r="C2" s="462"/>
      <c r="D2" s="462"/>
      <c r="E2" s="462"/>
      <c r="F2" s="462"/>
      <c r="G2" s="462"/>
      <c r="H2" s="462"/>
    </row>
    <row r="3" spans="1:8" ht="15.75" thickBot="1" x14ac:dyDescent="0.3">
      <c r="A3" s="463"/>
      <c r="B3" s="463"/>
      <c r="C3" s="463"/>
      <c r="D3" s="463"/>
      <c r="E3" s="463"/>
      <c r="F3" s="463"/>
      <c r="G3" s="463"/>
      <c r="H3" s="463"/>
    </row>
    <row r="4" spans="1:8" ht="48" thickBot="1" x14ac:dyDescent="0.3">
      <c r="A4" s="177" t="s">
        <v>0</v>
      </c>
      <c r="B4" s="178" t="s">
        <v>47</v>
      </c>
      <c r="C4" s="178" t="s">
        <v>46</v>
      </c>
      <c r="D4" s="178" t="s">
        <v>53</v>
      </c>
      <c r="E4" s="178" t="s">
        <v>12</v>
      </c>
      <c r="F4" s="179" t="s">
        <v>13</v>
      </c>
      <c r="G4" s="180" t="s">
        <v>14</v>
      </c>
      <c r="H4" s="181" t="s">
        <v>15</v>
      </c>
    </row>
    <row r="5" spans="1:8" ht="15.75" x14ac:dyDescent="0.25">
      <c r="A5" s="182"/>
    </row>
    <row r="6" spans="1:8" ht="15.75" x14ac:dyDescent="0.25">
      <c r="A6" s="89" t="s">
        <v>63</v>
      </c>
      <c r="B6" s="184"/>
      <c r="C6" s="184"/>
      <c r="D6" s="184"/>
      <c r="E6" s="184"/>
      <c r="F6" s="184"/>
      <c r="G6" s="184"/>
      <c r="H6" s="184"/>
    </row>
    <row r="7" spans="1:8" ht="16.5" thickBot="1" x14ac:dyDescent="0.3">
      <c r="A7" s="37" t="s">
        <v>19</v>
      </c>
      <c r="B7" s="186">
        <v>1335.4</v>
      </c>
      <c r="C7" s="186">
        <v>10.51</v>
      </c>
      <c r="D7" s="186">
        <v>438.75</v>
      </c>
      <c r="E7" s="247">
        <f>B7+C7+D7</f>
        <v>1784.66</v>
      </c>
      <c r="F7" s="248">
        <f>(E7-E8)/E8</f>
        <v>-0.19359269802539417</v>
      </c>
      <c r="G7" s="249">
        <f>E7/$E$64</f>
        <v>6.3842558939517957E-2</v>
      </c>
      <c r="H7" s="188">
        <f>E7-E8</f>
        <v>-428.43999999999983</v>
      </c>
    </row>
    <row r="8" spans="1:8" ht="15.75" thickBot="1" x14ac:dyDescent="0.3">
      <c r="A8" s="101" t="s">
        <v>16</v>
      </c>
      <c r="B8" s="216">
        <v>1844.05</v>
      </c>
      <c r="C8" s="216">
        <v>13.74</v>
      </c>
      <c r="D8" s="216">
        <v>355.31</v>
      </c>
      <c r="E8" s="250">
        <f t="shared" ref="E8:E51" si="0">B8+C8+D8</f>
        <v>2213.1</v>
      </c>
      <c r="F8" s="251"/>
      <c r="G8" s="253"/>
      <c r="H8" s="217"/>
    </row>
    <row r="9" spans="1:8" ht="16.5" thickBot="1" x14ac:dyDescent="0.3">
      <c r="A9" s="37" t="s">
        <v>23</v>
      </c>
      <c r="B9" s="189">
        <v>432.03</v>
      </c>
      <c r="C9" s="189">
        <v>2.42</v>
      </c>
      <c r="D9" s="189">
        <v>9.68</v>
      </c>
      <c r="E9" s="255">
        <f t="shared" si="0"/>
        <v>444.13</v>
      </c>
      <c r="F9" s="254">
        <f t="shared" ref="F9:F37" si="1">(E9-E10)/E10</f>
        <v>0.49232216659386435</v>
      </c>
      <c r="G9" s="254">
        <f>E9/$E$64</f>
        <v>1.588784177479638E-2</v>
      </c>
      <c r="H9" s="219">
        <f>E9-E10</f>
        <v>146.51999999999998</v>
      </c>
    </row>
    <row r="10" spans="1:8" ht="15.75" thickBot="1" x14ac:dyDescent="0.3">
      <c r="A10" s="101" t="s">
        <v>16</v>
      </c>
      <c r="B10" s="216">
        <v>282.75</v>
      </c>
      <c r="C10" s="216">
        <v>2.63</v>
      </c>
      <c r="D10" s="216">
        <v>12.23</v>
      </c>
      <c r="E10" s="256">
        <f t="shared" si="0"/>
        <v>297.61</v>
      </c>
      <c r="F10" s="251"/>
      <c r="G10" s="251"/>
      <c r="H10" s="217"/>
    </row>
    <row r="11" spans="1:8" ht="16.5" thickBot="1" x14ac:dyDescent="0.3">
      <c r="A11" s="37" t="s">
        <v>20</v>
      </c>
      <c r="B11" s="189">
        <v>384.88</v>
      </c>
      <c r="C11" s="189">
        <v>0</v>
      </c>
      <c r="D11" s="189">
        <v>33.520000000000003</v>
      </c>
      <c r="E11" s="257">
        <f t="shared" si="0"/>
        <v>418.4</v>
      </c>
      <c r="F11" s="258">
        <f>(E11-E12)/E12</f>
        <v>-0.24457444119452576</v>
      </c>
      <c r="G11" s="254">
        <f>E11/$E$64</f>
        <v>1.496740368490038E-2</v>
      </c>
      <c r="H11" s="260">
        <f>E11-E12</f>
        <v>-135.46000000000004</v>
      </c>
    </row>
    <row r="12" spans="1:8" ht="16.5" customHeight="1" thickBot="1" x14ac:dyDescent="0.3">
      <c r="A12" s="101" t="s">
        <v>16</v>
      </c>
      <c r="B12" s="216">
        <v>536.26</v>
      </c>
      <c r="C12" s="216">
        <v>0</v>
      </c>
      <c r="D12" s="216">
        <v>17.600000000000001</v>
      </c>
      <c r="E12" s="250">
        <f t="shared" si="0"/>
        <v>553.86</v>
      </c>
      <c r="F12" s="259"/>
      <c r="G12" s="259"/>
      <c r="H12" s="282"/>
    </row>
    <row r="13" spans="1:8" ht="15.75" thickBot="1" x14ac:dyDescent="0.3">
      <c r="A13" s="100" t="s">
        <v>70</v>
      </c>
      <c r="B13" s="189">
        <v>0</v>
      </c>
      <c r="C13" s="189">
        <v>0</v>
      </c>
      <c r="D13" s="189">
        <v>0.1</v>
      </c>
      <c r="E13" s="189">
        <f t="shared" si="0"/>
        <v>0.1</v>
      </c>
      <c r="F13" s="272" t="e">
        <f>(E13-E14)/E14</f>
        <v>#DIV/0!</v>
      </c>
      <c r="G13" s="272">
        <f>E13/E64</f>
        <v>3.5772953357792497E-6</v>
      </c>
      <c r="H13" s="273">
        <f>E13-E14</f>
        <v>0.1</v>
      </c>
    </row>
    <row r="14" spans="1:8" ht="15.75" thickBot="1" x14ac:dyDescent="0.3">
      <c r="A14" s="442" t="s">
        <v>16</v>
      </c>
      <c r="B14" s="216">
        <v>0</v>
      </c>
      <c r="C14" s="216">
        <v>0</v>
      </c>
      <c r="D14" s="216">
        <v>0</v>
      </c>
      <c r="E14" s="216">
        <f t="shared" si="0"/>
        <v>0</v>
      </c>
      <c r="F14" s="259"/>
      <c r="G14" s="259"/>
      <c r="H14" s="282"/>
    </row>
    <row r="15" spans="1:8" ht="16.5" thickBot="1" x14ac:dyDescent="0.3">
      <c r="A15" s="37" t="s">
        <v>21</v>
      </c>
      <c r="B15" s="189">
        <v>332</v>
      </c>
      <c r="C15" s="189">
        <v>0</v>
      </c>
      <c r="D15" s="189">
        <v>113.14</v>
      </c>
      <c r="E15" s="443">
        <f t="shared" si="0"/>
        <v>445.14</v>
      </c>
      <c r="F15" s="263">
        <f t="shared" si="1"/>
        <v>2.7082639120293241</v>
      </c>
      <c r="G15" s="263">
        <f>E15/$E$64</f>
        <v>1.592397245768775E-2</v>
      </c>
      <c r="H15" s="261">
        <f>E15-E16</f>
        <v>325.10000000000002</v>
      </c>
    </row>
    <row r="16" spans="1:8" ht="15.75" thickBot="1" x14ac:dyDescent="0.3">
      <c r="A16" s="101" t="s">
        <v>16</v>
      </c>
      <c r="B16" s="417">
        <v>-1.37</v>
      </c>
      <c r="C16" s="417">
        <v>0</v>
      </c>
      <c r="D16" s="417">
        <v>121.41</v>
      </c>
      <c r="E16" s="264">
        <f t="shared" si="0"/>
        <v>120.03999999999999</v>
      </c>
      <c r="F16" s="265"/>
      <c r="G16" s="265"/>
      <c r="H16" s="266"/>
    </row>
    <row r="17" spans="1:8" ht="16.5" thickBot="1" x14ac:dyDescent="0.3">
      <c r="A17" s="37" t="s">
        <v>71</v>
      </c>
      <c r="B17" s="426">
        <v>0</v>
      </c>
      <c r="C17" s="426">
        <v>0</v>
      </c>
      <c r="D17" s="426">
        <v>2.5</v>
      </c>
      <c r="E17" s="427">
        <f t="shared" si="0"/>
        <v>2.5</v>
      </c>
      <c r="F17" s="428" t="e">
        <f t="shared" ref="F17" si="2">(E17-E18)/E18</f>
        <v>#DIV/0!</v>
      </c>
      <c r="G17" s="428">
        <f>E17/$E$64</f>
        <v>8.9432383394481236E-5</v>
      </c>
      <c r="H17" s="429">
        <f>E17-E18</f>
        <v>2.5</v>
      </c>
    </row>
    <row r="18" spans="1:8" ht="15.75" thickBot="1" x14ac:dyDescent="0.3">
      <c r="A18" s="101" t="s">
        <v>16</v>
      </c>
      <c r="B18" s="418">
        <v>0</v>
      </c>
      <c r="C18" s="216">
        <v>0</v>
      </c>
      <c r="D18" s="216">
        <v>0</v>
      </c>
      <c r="E18" s="415">
        <f t="shared" si="0"/>
        <v>0</v>
      </c>
      <c r="F18" s="275"/>
      <c r="G18" s="275"/>
      <c r="H18" s="416"/>
    </row>
    <row r="19" spans="1:8" ht="16.5" thickBot="1" x14ac:dyDescent="0.3">
      <c r="A19" s="37" t="s">
        <v>56</v>
      </c>
      <c r="B19" s="255">
        <v>1853.78</v>
      </c>
      <c r="C19" s="255">
        <v>29.16</v>
      </c>
      <c r="D19" s="189">
        <v>118.22</v>
      </c>
      <c r="E19" s="255">
        <f t="shared" si="0"/>
        <v>2001.16</v>
      </c>
      <c r="F19" s="254">
        <f t="shared" si="1"/>
        <v>-3.8962206659527531E-4</v>
      </c>
      <c r="G19" s="254">
        <f>E19/$E$64</f>
        <v>7.1587403341480033E-2</v>
      </c>
      <c r="H19" s="267">
        <f>E19-E20</f>
        <v>-0.77999999999974534</v>
      </c>
    </row>
    <row r="20" spans="1:8" ht="15.75" thickBot="1" x14ac:dyDescent="0.3">
      <c r="A20" s="101" t="s">
        <v>16</v>
      </c>
      <c r="B20" s="216">
        <v>1902.79</v>
      </c>
      <c r="C20" s="216">
        <v>17.84</v>
      </c>
      <c r="D20" s="220">
        <v>81.31</v>
      </c>
      <c r="E20" s="250">
        <f t="shared" si="0"/>
        <v>2001.9399999999998</v>
      </c>
      <c r="F20" s="259"/>
      <c r="G20" s="259"/>
      <c r="H20" s="262"/>
    </row>
    <row r="21" spans="1:8" ht="16.5" thickBot="1" x14ac:dyDescent="0.3">
      <c r="A21" s="37" t="s">
        <v>57</v>
      </c>
      <c r="B21" s="189">
        <v>2349.06</v>
      </c>
      <c r="C21" s="189">
        <v>38.71</v>
      </c>
      <c r="D21" s="189">
        <v>301.29000000000002</v>
      </c>
      <c r="E21" s="255">
        <f t="shared" si="0"/>
        <v>2689.06</v>
      </c>
      <c r="F21" s="254">
        <f t="shared" si="1"/>
        <v>0.12722379650899579</v>
      </c>
      <c r="G21" s="254">
        <f>E21/$E$64</f>
        <v>9.619561795630549E-2</v>
      </c>
      <c r="H21" s="267">
        <f>E21-E22</f>
        <v>303.5</v>
      </c>
    </row>
    <row r="22" spans="1:8" ht="15.75" thickBot="1" x14ac:dyDescent="0.3">
      <c r="A22" s="101" t="s">
        <v>16</v>
      </c>
      <c r="B22" s="216">
        <v>2113.71</v>
      </c>
      <c r="C22" s="216">
        <v>40.31</v>
      </c>
      <c r="D22" s="216">
        <v>231.54</v>
      </c>
      <c r="E22" s="250">
        <f t="shared" si="0"/>
        <v>2385.56</v>
      </c>
      <c r="F22" s="259"/>
      <c r="G22" s="259"/>
      <c r="H22" s="262"/>
    </row>
    <row r="23" spans="1:8" ht="16.5" thickBot="1" x14ac:dyDescent="0.3">
      <c r="A23" s="37" t="s">
        <v>58</v>
      </c>
      <c r="B23" s="189">
        <v>1487.6</v>
      </c>
      <c r="C23" s="189">
        <v>83.44</v>
      </c>
      <c r="D23" s="189">
        <v>118.16</v>
      </c>
      <c r="E23" s="255">
        <f t="shared" si="0"/>
        <v>1689.2</v>
      </c>
      <c r="F23" s="254">
        <f t="shared" si="1"/>
        <v>1.4798144396488444</v>
      </c>
      <c r="G23" s="254">
        <f>E23/$E$64</f>
        <v>6.0427672811983087E-2</v>
      </c>
      <c r="H23" s="267">
        <f>E23-E24</f>
        <v>1008.02</v>
      </c>
    </row>
    <row r="24" spans="1:8" ht="15.75" thickBot="1" x14ac:dyDescent="0.3">
      <c r="A24" s="101" t="s">
        <v>16</v>
      </c>
      <c r="B24" s="216">
        <v>503.73</v>
      </c>
      <c r="C24" s="216">
        <v>65.83</v>
      </c>
      <c r="D24" s="216">
        <v>111.62</v>
      </c>
      <c r="E24" s="250">
        <f t="shared" si="0"/>
        <v>681.18000000000006</v>
      </c>
      <c r="F24" s="259"/>
      <c r="G24" s="259"/>
      <c r="H24" s="262"/>
    </row>
    <row r="25" spans="1:8" ht="16.5" thickBot="1" x14ac:dyDescent="0.3">
      <c r="A25" s="37" t="s">
        <v>55</v>
      </c>
      <c r="B25" s="189">
        <v>0</v>
      </c>
      <c r="C25" s="189">
        <v>0</v>
      </c>
      <c r="D25" s="189">
        <v>9.6999999999999993</v>
      </c>
      <c r="E25" s="255">
        <f t="shared" si="0"/>
        <v>9.6999999999999993</v>
      </c>
      <c r="F25" s="254">
        <f t="shared" si="1"/>
        <v>1.3150357995226727</v>
      </c>
      <c r="G25" s="254">
        <f>E25/$E$64</f>
        <v>3.469976475705872E-4</v>
      </c>
      <c r="H25" s="267">
        <f>E25-E26</f>
        <v>5.5099999999999989</v>
      </c>
    </row>
    <row r="26" spans="1:8" ht="15.75" thickBot="1" x14ac:dyDescent="0.3">
      <c r="A26" s="101" t="s">
        <v>16</v>
      </c>
      <c r="B26" s="216">
        <v>0</v>
      </c>
      <c r="C26" s="216">
        <v>0</v>
      </c>
      <c r="D26" s="216">
        <v>4.1900000000000004</v>
      </c>
      <c r="E26" s="250">
        <f t="shared" si="0"/>
        <v>4.1900000000000004</v>
      </c>
      <c r="F26" s="259"/>
      <c r="G26" s="259"/>
      <c r="H26" s="262"/>
    </row>
    <row r="27" spans="1:8" ht="16.5" thickBot="1" x14ac:dyDescent="0.3">
      <c r="A27" s="37" t="s">
        <v>77</v>
      </c>
      <c r="B27" s="189">
        <v>0</v>
      </c>
      <c r="C27" s="189">
        <v>0</v>
      </c>
      <c r="D27" s="268">
        <v>35.47</v>
      </c>
      <c r="E27" s="269">
        <f t="shared" si="0"/>
        <v>35.47</v>
      </c>
      <c r="F27" s="254">
        <f t="shared" si="1"/>
        <v>0.42736418511066387</v>
      </c>
      <c r="G27" s="254">
        <f>E27/$E$64</f>
        <v>1.2688666556008997E-3</v>
      </c>
      <c r="H27" s="270">
        <f>E27-E28</f>
        <v>10.619999999999997</v>
      </c>
    </row>
    <row r="28" spans="1:8" ht="15.75" thickBot="1" x14ac:dyDescent="0.3">
      <c r="A28" s="101" t="s">
        <v>16</v>
      </c>
      <c r="B28" s="216">
        <v>0</v>
      </c>
      <c r="C28" s="216">
        <v>0</v>
      </c>
      <c r="D28" s="216">
        <v>24.85</v>
      </c>
      <c r="E28" s="256">
        <f t="shared" si="0"/>
        <v>24.85</v>
      </c>
      <c r="F28" s="251"/>
      <c r="G28" s="259"/>
      <c r="H28" s="271"/>
    </row>
    <row r="29" spans="1:8" ht="16.5" thickBot="1" x14ac:dyDescent="0.3">
      <c r="A29" s="37" t="s">
        <v>25</v>
      </c>
      <c r="B29" s="189">
        <v>0</v>
      </c>
      <c r="C29" s="189">
        <v>0</v>
      </c>
      <c r="D29" s="189">
        <v>5.35</v>
      </c>
      <c r="E29" s="255">
        <f t="shared" si="0"/>
        <v>5.35</v>
      </c>
      <c r="F29" s="254">
        <f t="shared" si="1"/>
        <v>1.9395604395604391</v>
      </c>
      <c r="G29" s="254">
        <f>E29/$E$64</f>
        <v>1.9138530046418985E-4</v>
      </c>
      <c r="H29" s="267">
        <f>E29-E30</f>
        <v>3.5299999999999994</v>
      </c>
    </row>
    <row r="30" spans="1:8" ht="15.75" thickBot="1" x14ac:dyDescent="0.3">
      <c r="A30" s="101" t="s">
        <v>16</v>
      </c>
      <c r="B30" s="216">
        <v>0</v>
      </c>
      <c r="C30" s="216">
        <v>0</v>
      </c>
      <c r="D30" s="216">
        <v>1.82</v>
      </c>
      <c r="E30" s="256">
        <f t="shared" si="0"/>
        <v>1.82</v>
      </c>
      <c r="F30" s="259"/>
      <c r="G30" s="251"/>
      <c r="H30" s="262"/>
    </row>
    <row r="31" spans="1:8" ht="16.5" thickBot="1" x14ac:dyDescent="0.3">
      <c r="A31" s="37" t="s">
        <v>59</v>
      </c>
      <c r="B31" s="387">
        <v>355.52</v>
      </c>
      <c r="C31" s="419">
        <v>-4.58</v>
      </c>
      <c r="D31" s="387">
        <v>426.97</v>
      </c>
      <c r="E31" s="255">
        <f t="shared" si="0"/>
        <v>777.91000000000008</v>
      </c>
      <c r="F31" s="272">
        <f t="shared" si="1"/>
        <v>-0.6103397148839399</v>
      </c>
      <c r="G31" s="258">
        <f>E31/$E$64</f>
        <v>2.7828138146560363E-2</v>
      </c>
      <c r="H31" s="273">
        <f>E31-E32</f>
        <v>-1218.47</v>
      </c>
    </row>
    <row r="32" spans="1:8" ht="15.75" thickBot="1" x14ac:dyDescent="0.3">
      <c r="A32" s="101" t="s">
        <v>16</v>
      </c>
      <c r="B32" s="420">
        <v>836</v>
      </c>
      <c r="C32" s="124">
        <v>0</v>
      </c>
      <c r="D32" s="405">
        <v>1160.3800000000001</v>
      </c>
      <c r="E32" s="339">
        <f t="shared" si="0"/>
        <v>1996.38</v>
      </c>
      <c r="F32" s="259"/>
      <c r="G32" s="253"/>
      <c r="H32" s="262"/>
    </row>
    <row r="33" spans="1:8" ht="16.5" thickBot="1" x14ac:dyDescent="0.3">
      <c r="A33" s="37" t="s">
        <v>28</v>
      </c>
      <c r="B33" s="340">
        <v>1029.8499999999999</v>
      </c>
      <c r="C33" s="255">
        <v>34.409999999999997</v>
      </c>
      <c r="D33" s="255">
        <v>790.49</v>
      </c>
      <c r="E33" s="189">
        <f t="shared" si="0"/>
        <v>1854.75</v>
      </c>
      <c r="F33" s="258">
        <f t="shared" si="1"/>
        <v>-0.14851371513829908</v>
      </c>
      <c r="G33" s="254">
        <f>E33/$E$64</f>
        <v>6.6349885240365628E-2</v>
      </c>
      <c r="H33" s="273">
        <f>E33-E34</f>
        <v>-323.5</v>
      </c>
    </row>
    <row r="34" spans="1:8" ht="15.75" thickBot="1" x14ac:dyDescent="0.3">
      <c r="A34" s="101" t="s">
        <v>16</v>
      </c>
      <c r="B34" s="216">
        <v>1539.81</v>
      </c>
      <c r="C34" s="216">
        <v>28.46</v>
      </c>
      <c r="D34" s="216">
        <v>609.98</v>
      </c>
      <c r="E34" s="274">
        <f t="shared" si="0"/>
        <v>2178.25</v>
      </c>
      <c r="F34" s="259"/>
      <c r="G34" s="275"/>
      <c r="H34" s="276"/>
    </row>
    <row r="35" spans="1:8" ht="16.5" thickBot="1" x14ac:dyDescent="0.3">
      <c r="A35" s="37" t="s">
        <v>30</v>
      </c>
      <c r="B35" s="189">
        <v>1372.02</v>
      </c>
      <c r="C35" s="189">
        <v>0</v>
      </c>
      <c r="D35" s="189">
        <v>400.4</v>
      </c>
      <c r="E35" s="257">
        <f t="shared" si="0"/>
        <v>1772.42</v>
      </c>
      <c r="F35" s="272">
        <f t="shared" si="1"/>
        <v>0.48980415230730434</v>
      </c>
      <c r="G35" s="272">
        <f>E35/$E$64</f>
        <v>6.3404697990418576E-2</v>
      </c>
      <c r="H35" s="287">
        <f>E35-E36</f>
        <v>582.72</v>
      </c>
    </row>
    <row r="36" spans="1:8" ht="15.75" thickBot="1" x14ac:dyDescent="0.3">
      <c r="A36" s="101" t="s">
        <v>16</v>
      </c>
      <c r="B36" s="216">
        <v>737.15</v>
      </c>
      <c r="C36" s="216">
        <v>0</v>
      </c>
      <c r="D36" s="216">
        <v>452.55</v>
      </c>
      <c r="E36" s="250">
        <f t="shared" si="0"/>
        <v>1189.7</v>
      </c>
      <c r="F36" s="259"/>
      <c r="G36" s="259"/>
      <c r="H36" s="282"/>
    </row>
    <row r="37" spans="1:8" ht="16.5" thickBot="1" x14ac:dyDescent="0.3">
      <c r="A37" s="37" t="s">
        <v>60</v>
      </c>
      <c r="B37" s="189">
        <v>0</v>
      </c>
      <c r="C37" s="189">
        <v>1.89</v>
      </c>
      <c r="D37" s="189">
        <v>0.94</v>
      </c>
      <c r="E37" s="255">
        <f t="shared" si="0"/>
        <v>2.83</v>
      </c>
      <c r="F37" s="272">
        <f t="shared" si="1"/>
        <v>1.8877551020408165</v>
      </c>
      <c r="G37" s="272">
        <f>E37/$E$64</f>
        <v>1.0123745800255277E-4</v>
      </c>
      <c r="H37" s="273">
        <f>E37-E38</f>
        <v>1.85</v>
      </c>
    </row>
    <row r="38" spans="1:8" ht="15.75" thickBot="1" x14ac:dyDescent="0.3">
      <c r="A38" s="101" t="s">
        <v>16</v>
      </c>
      <c r="B38" s="218">
        <v>0</v>
      </c>
      <c r="C38" s="218">
        <v>0.65</v>
      </c>
      <c r="D38" s="218">
        <v>0.33</v>
      </c>
      <c r="E38" s="286">
        <f t="shared" si="0"/>
        <v>0.98</v>
      </c>
      <c r="F38" s="155"/>
      <c r="G38" s="155"/>
      <c r="H38" s="227"/>
    </row>
    <row r="39" spans="1:8" s="213" customFormat="1" ht="16.5" thickBot="1" x14ac:dyDescent="0.3">
      <c r="A39" s="37" t="s">
        <v>18</v>
      </c>
      <c r="B39" s="149">
        <v>1251.4100000000001</v>
      </c>
      <c r="C39" s="437">
        <v>0</v>
      </c>
      <c r="D39" s="438">
        <v>35.950000000000003</v>
      </c>
      <c r="E39" s="149">
        <f t="shared" si="0"/>
        <v>1287.3600000000001</v>
      </c>
      <c r="F39" s="283">
        <f t="shared" ref="F39" si="3">(E39-E40)/E40</f>
        <v>0.17437352332126152</v>
      </c>
      <c r="G39" s="283">
        <f>E39/$E$64</f>
        <v>4.6052669234687753E-2</v>
      </c>
      <c r="H39" s="284">
        <f>E39-E40</f>
        <v>191.15000000000009</v>
      </c>
    </row>
    <row r="40" spans="1:8" ht="15.75" thickBot="1" x14ac:dyDescent="0.3">
      <c r="A40" s="101" t="s">
        <v>16</v>
      </c>
      <c r="B40" s="216">
        <v>1064.8900000000001</v>
      </c>
      <c r="C40" s="216">
        <v>0</v>
      </c>
      <c r="D40" s="216">
        <v>31.32</v>
      </c>
      <c r="E40" s="152">
        <f t="shared" si="0"/>
        <v>1096.21</v>
      </c>
      <c r="F40" s="259"/>
      <c r="G40" s="259"/>
      <c r="H40" s="282"/>
    </row>
    <row r="41" spans="1:8" s="213" customFormat="1" ht="15.75" thickBot="1" x14ac:dyDescent="0.3">
      <c r="A41" s="204" t="s">
        <v>61</v>
      </c>
      <c r="B41" s="215">
        <v>358.41</v>
      </c>
      <c r="C41" s="215">
        <v>0</v>
      </c>
      <c r="D41" s="430">
        <v>13.5</v>
      </c>
      <c r="E41" s="149">
        <f t="shared" si="0"/>
        <v>371.91</v>
      </c>
      <c r="F41" s="283">
        <f t="shared" ref="F41" si="4">(E41-E42)/E42</f>
        <v>38.439024390243908</v>
      </c>
      <c r="G41" s="283">
        <f>E41/$E$64</f>
        <v>1.3304319083296608E-2</v>
      </c>
      <c r="H41" s="284">
        <f>E41-E42</f>
        <v>362.48</v>
      </c>
    </row>
    <row r="42" spans="1:8" ht="15.75" thickBot="1" x14ac:dyDescent="0.3">
      <c r="A42" s="101" t="s">
        <v>16</v>
      </c>
      <c r="B42" s="146">
        <v>1.89</v>
      </c>
      <c r="C42" s="146">
        <v>0</v>
      </c>
      <c r="D42" s="146">
        <v>7.54</v>
      </c>
      <c r="E42" s="152">
        <f t="shared" si="0"/>
        <v>9.43</v>
      </c>
      <c r="F42" s="277"/>
      <c r="G42" s="277"/>
      <c r="H42" s="285"/>
    </row>
    <row r="43" spans="1:8" s="213" customFormat="1" ht="15.75" thickBot="1" x14ac:dyDescent="0.3">
      <c r="A43" s="204" t="s">
        <v>24</v>
      </c>
      <c r="B43" s="437">
        <v>1208.82</v>
      </c>
      <c r="C43" s="438">
        <v>15.04</v>
      </c>
      <c r="D43" s="438">
        <v>81</v>
      </c>
      <c r="E43" s="149">
        <f t="shared" si="0"/>
        <v>1304.8599999999999</v>
      </c>
      <c r="F43" s="283">
        <f t="shared" ref="F43" si="5">(E43-E44)/E44</f>
        <v>0.94276781061564796</v>
      </c>
      <c r="G43" s="283">
        <f>E43/$E$64</f>
        <v>4.6678695918449115E-2</v>
      </c>
      <c r="H43" s="284">
        <f>E43-E44</f>
        <v>633.20999999999992</v>
      </c>
    </row>
    <row r="44" spans="1:8" ht="15.75" thickBot="1" x14ac:dyDescent="0.3">
      <c r="A44" s="101" t="s">
        <v>16</v>
      </c>
      <c r="B44" s="146">
        <v>615.26</v>
      </c>
      <c r="C44" s="146">
        <v>9.67</v>
      </c>
      <c r="D44" s="146">
        <v>46.72</v>
      </c>
      <c r="E44" s="152">
        <f t="shared" si="0"/>
        <v>671.65</v>
      </c>
      <c r="F44" s="277"/>
      <c r="G44" s="277"/>
      <c r="H44" s="285"/>
    </row>
    <row r="45" spans="1:8" s="213" customFormat="1" ht="15.75" thickBot="1" x14ac:dyDescent="0.3">
      <c r="A45" s="204" t="s">
        <v>62</v>
      </c>
      <c r="B45" s="437">
        <v>0</v>
      </c>
      <c r="C45" s="438">
        <v>0</v>
      </c>
      <c r="D45" s="430">
        <v>10.94</v>
      </c>
      <c r="E45" s="439">
        <f t="shared" si="0"/>
        <v>10.94</v>
      </c>
      <c r="F45" s="283">
        <f t="shared" ref="F45" si="6">(E45-E46)/E46</f>
        <v>0.122051282051282</v>
      </c>
      <c r="G45" s="283">
        <f>E45/$E$64</f>
        <v>3.9135610973424988E-4</v>
      </c>
      <c r="H45" s="284">
        <f>E45-E46</f>
        <v>1.1899999999999995</v>
      </c>
    </row>
    <row r="46" spans="1:8" ht="15.75" thickBot="1" x14ac:dyDescent="0.3">
      <c r="A46" s="101" t="s">
        <v>16</v>
      </c>
      <c r="B46" s="146">
        <v>0</v>
      </c>
      <c r="C46" s="146">
        <v>0</v>
      </c>
      <c r="D46" s="146">
        <v>9.75</v>
      </c>
      <c r="E46" s="152">
        <f t="shared" si="0"/>
        <v>9.75</v>
      </c>
      <c r="F46" s="277"/>
      <c r="G46" s="277"/>
      <c r="H46" s="285"/>
    </row>
    <row r="47" spans="1:8" s="213" customFormat="1" ht="15.75" thickBot="1" x14ac:dyDescent="0.3">
      <c r="A47" s="204" t="s">
        <v>17</v>
      </c>
      <c r="B47" s="440">
        <v>957.24</v>
      </c>
      <c r="C47" s="441">
        <v>37.090000000000003</v>
      </c>
      <c r="D47" s="342">
        <v>74.53</v>
      </c>
      <c r="E47" s="147">
        <f t="shared" si="0"/>
        <v>1068.8600000000001</v>
      </c>
      <c r="F47" s="283">
        <f t="shared" ref="F47" si="7">(E47-E48)/E48</f>
        <v>1.7177400900099167</v>
      </c>
      <c r="G47" s="283">
        <f>E47/$E$64</f>
        <v>3.8236278926010094E-2</v>
      </c>
      <c r="H47" s="284">
        <f>E47-E48</f>
        <v>675.57000000000016</v>
      </c>
    </row>
    <row r="48" spans="1:8" ht="15.75" thickBot="1" x14ac:dyDescent="0.3">
      <c r="A48" s="101" t="s">
        <v>16</v>
      </c>
      <c r="B48" s="60">
        <v>313.33999999999997</v>
      </c>
      <c r="C48" s="60">
        <v>28.1</v>
      </c>
      <c r="D48" s="60">
        <v>51.85</v>
      </c>
      <c r="E48" s="152">
        <f t="shared" si="0"/>
        <v>393.29</v>
      </c>
      <c r="F48" s="277"/>
      <c r="G48" s="277"/>
      <c r="H48" s="285"/>
    </row>
    <row r="49" spans="1:8" s="213" customFormat="1" ht="15.75" thickBot="1" x14ac:dyDescent="0.3">
      <c r="A49" s="204" t="s">
        <v>29</v>
      </c>
      <c r="B49" s="437">
        <v>790.03</v>
      </c>
      <c r="C49" s="430">
        <v>0</v>
      </c>
      <c r="D49" s="215">
        <v>502.7</v>
      </c>
      <c r="E49" s="147">
        <f t="shared" si="0"/>
        <v>1292.73</v>
      </c>
      <c r="F49" s="283">
        <f t="shared" ref="F49" si="8">(E49-E50)/E50</f>
        <v>-0.19559319502694358</v>
      </c>
      <c r="G49" s="283">
        <f>E49/$E$64</f>
        <v>4.6244769994219094E-2</v>
      </c>
      <c r="H49" s="284">
        <f>E49-E50</f>
        <v>-314.32999999999993</v>
      </c>
    </row>
    <row r="50" spans="1:8" s="221" customFormat="1" ht="16.5" customHeight="1" thickBot="1" x14ac:dyDescent="0.3">
      <c r="A50" s="101" t="s">
        <v>16</v>
      </c>
      <c r="B50" s="216">
        <v>1050.3900000000001</v>
      </c>
      <c r="C50" s="216">
        <v>0</v>
      </c>
      <c r="D50" s="216">
        <v>556.66999999999996</v>
      </c>
      <c r="E50" s="152">
        <f t="shared" si="0"/>
        <v>1607.06</v>
      </c>
      <c r="F50" s="259"/>
      <c r="G50" s="259"/>
      <c r="H50" s="282"/>
    </row>
    <row r="51" spans="1:8" s="213" customFormat="1" ht="15.75" thickBot="1" x14ac:dyDescent="0.3">
      <c r="A51" s="204" t="s">
        <v>22</v>
      </c>
      <c r="B51" s="215">
        <v>1546.72</v>
      </c>
      <c r="C51" s="215">
        <v>0</v>
      </c>
      <c r="D51" s="215">
        <v>53.19</v>
      </c>
      <c r="E51" s="279">
        <f t="shared" si="0"/>
        <v>1599.91</v>
      </c>
      <c r="F51" s="280">
        <f t="shared" ref="F51" si="9">(E51-E52)/E52</f>
        <v>1.0102402372216919</v>
      </c>
      <c r="G51" s="280">
        <f>E51/$E$64</f>
        <v>5.7233505806665794E-2</v>
      </c>
      <c r="H51" s="281">
        <f>E51-E52</f>
        <v>804.03000000000009</v>
      </c>
    </row>
    <row r="52" spans="1:8" customFormat="1" ht="15.75" thickBot="1" x14ac:dyDescent="0.3">
      <c r="A52" s="101" t="s">
        <v>16</v>
      </c>
      <c r="B52" s="146">
        <v>725.77</v>
      </c>
      <c r="C52" s="146">
        <v>0</v>
      </c>
      <c r="D52" s="146">
        <v>70.11</v>
      </c>
      <c r="E52" s="152">
        <f>B52+C52+D52</f>
        <v>795.88</v>
      </c>
      <c r="F52" s="277"/>
      <c r="G52" s="277"/>
      <c r="H52" s="278"/>
    </row>
    <row r="53" spans="1:8" ht="15.75" x14ac:dyDescent="0.25">
      <c r="A53" s="102" t="s">
        <v>65</v>
      </c>
      <c r="B53" s="192">
        <f t="shared" ref="B53:E54" si="10">SUM(B7+B9+B11+B13+B15+B17+B19+B21+B23+B25+B27+B29+B31+B33+B35+B37+B39+B41+B43+B45+B47+B49+B51)</f>
        <v>17044.77</v>
      </c>
      <c r="C53" s="192">
        <f t="shared" si="10"/>
        <v>248.08999999999997</v>
      </c>
      <c r="D53" s="192">
        <f t="shared" si="10"/>
        <v>3576.4900000000002</v>
      </c>
      <c r="E53" s="192">
        <f t="shared" si="10"/>
        <v>20869.349999999999</v>
      </c>
      <c r="F53" s="263">
        <f>(E53-E54)/E54</f>
        <v>0.14460917262527306</v>
      </c>
      <c r="G53" s="263">
        <f>E53/$E$64</f>
        <v>0.74655828415744674</v>
      </c>
      <c r="H53" s="261">
        <f>E53-E54</f>
        <v>2636.6199999999953</v>
      </c>
    </row>
    <row r="54" spans="1:8" x14ac:dyDescent="0.25">
      <c r="A54" s="193" t="s">
        <v>26</v>
      </c>
      <c r="B54" s="431">
        <f t="shared" si="10"/>
        <v>14066.419999999998</v>
      </c>
      <c r="C54" s="431">
        <f t="shared" si="10"/>
        <v>207.23000000000002</v>
      </c>
      <c r="D54" s="431">
        <f t="shared" si="10"/>
        <v>3959.0800000000004</v>
      </c>
      <c r="E54" s="431">
        <f t="shared" si="10"/>
        <v>18232.730000000003</v>
      </c>
      <c r="F54" s="194"/>
      <c r="G54" s="194"/>
      <c r="H54" s="195"/>
    </row>
    <row r="55" spans="1:8" ht="15.75" x14ac:dyDescent="0.25">
      <c r="A55" s="191" t="s">
        <v>27</v>
      </c>
      <c r="B55" s="196">
        <f>(B53-B54)/B54</f>
        <v>0.21173475553836743</v>
      </c>
      <c r="C55" s="196">
        <f t="shared" ref="C55:D55" si="11">(C53-C54)/C54</f>
        <v>0.19717222409882718</v>
      </c>
      <c r="D55" s="196">
        <f t="shared" si="11"/>
        <v>-9.6636087171767207E-2</v>
      </c>
      <c r="E55" s="196">
        <f>(E53-E54)/E54</f>
        <v>0.14460917262527306</v>
      </c>
      <c r="F55" s="194"/>
      <c r="G55" s="194"/>
      <c r="H55" s="195"/>
    </row>
    <row r="56" spans="1:8" ht="15.75" x14ac:dyDescent="0.25">
      <c r="A56" s="89" t="s">
        <v>38</v>
      </c>
      <c r="B56" s="184"/>
      <c r="C56" s="184"/>
      <c r="D56" s="184"/>
      <c r="E56" s="184"/>
      <c r="F56" s="194"/>
      <c r="G56" s="194"/>
      <c r="H56" s="195"/>
    </row>
    <row r="57" spans="1:8" ht="15.75" thickBot="1" x14ac:dyDescent="0.3">
      <c r="A57" s="213" t="s">
        <v>40</v>
      </c>
      <c r="B57" s="186">
        <v>6086.69</v>
      </c>
      <c r="C57" s="186">
        <v>0</v>
      </c>
      <c r="D57" s="186">
        <v>0</v>
      </c>
      <c r="E57" s="247">
        <f>B57+C57+D57</f>
        <v>6086.69</v>
      </c>
      <c r="F57" s="248">
        <f t="shared" ref="F57" si="12">(E57-E58)/E58</f>
        <v>-9.902763448293217E-2</v>
      </c>
      <c r="G57" s="248">
        <f>E57/$E$64</f>
        <v>0.217738877473342</v>
      </c>
      <c r="H57" s="260">
        <f>E57-E58</f>
        <v>-669</v>
      </c>
    </row>
    <row r="58" spans="1:8" ht="15.75" thickBot="1" x14ac:dyDescent="0.3">
      <c r="A58" s="190" t="s">
        <v>16</v>
      </c>
      <c r="B58" s="216">
        <v>6755.69</v>
      </c>
      <c r="C58" s="216">
        <v>0</v>
      </c>
      <c r="D58" s="216">
        <v>0</v>
      </c>
      <c r="E58" s="216">
        <f t="shared" ref="E58:E60" si="13">B58+C58+D58</f>
        <v>6755.69</v>
      </c>
      <c r="F58" s="251"/>
      <c r="G58" s="259"/>
      <c r="H58" s="271"/>
    </row>
    <row r="59" spans="1:8" ht="16.5" thickBot="1" x14ac:dyDescent="0.3">
      <c r="A59" s="185" t="s">
        <v>39</v>
      </c>
      <c r="B59" s="189">
        <v>0</v>
      </c>
      <c r="C59" s="189">
        <v>998.04</v>
      </c>
      <c r="D59" s="189">
        <v>0</v>
      </c>
      <c r="E59" s="247">
        <f t="shared" si="13"/>
        <v>998.04</v>
      </c>
      <c r="F59" s="254">
        <f t="shared" ref="F59:F61" si="14">(E59-E60)/E60</f>
        <v>1.3845856909214652E-2</v>
      </c>
      <c r="G59" s="272">
        <f>E59/$E$64</f>
        <v>3.5702838369211225E-2</v>
      </c>
      <c r="H59" s="267">
        <f>E59-E60</f>
        <v>13.629999999999995</v>
      </c>
    </row>
    <row r="60" spans="1:8" ht="15.75" thickBot="1" x14ac:dyDescent="0.3">
      <c r="A60" s="190" t="s">
        <v>16</v>
      </c>
      <c r="B60" s="216">
        <v>0</v>
      </c>
      <c r="C60" s="216">
        <v>984.41</v>
      </c>
      <c r="D60" s="216">
        <v>0</v>
      </c>
      <c r="E60" s="216">
        <f t="shared" si="13"/>
        <v>984.41</v>
      </c>
      <c r="F60" s="289"/>
      <c r="G60" s="290"/>
      <c r="H60" s="291"/>
    </row>
    <row r="61" spans="1:8" ht="15.75" x14ac:dyDescent="0.25">
      <c r="A61" s="197" t="s">
        <v>41</v>
      </c>
      <c r="B61" s="198">
        <f>SUM(B57,B59)</f>
        <v>6086.69</v>
      </c>
      <c r="C61" s="198">
        <f>SUM(C57,C59)</f>
        <v>998.04</v>
      </c>
      <c r="D61" s="192">
        <f>SUM(D57,D59)</f>
        <v>0</v>
      </c>
      <c r="E61" s="288">
        <f t="shared" ref="B61:E62" si="15">SUM(E57,E59)</f>
        <v>7084.73</v>
      </c>
      <c r="F61" s="263">
        <f t="shared" si="14"/>
        <v>-8.4672032661076715E-2</v>
      </c>
      <c r="G61" s="252">
        <f>E61/$E$64</f>
        <v>0.25344171584255321</v>
      </c>
      <c r="H61" s="261">
        <f>E61-E62</f>
        <v>-655.36999999999989</v>
      </c>
    </row>
    <row r="62" spans="1:8" x14ac:dyDescent="0.25">
      <c r="A62" s="193" t="s">
        <v>26</v>
      </c>
      <c r="B62" s="325">
        <f t="shared" si="15"/>
        <v>6755.69</v>
      </c>
      <c r="C62" s="325">
        <f t="shared" si="15"/>
        <v>984.41</v>
      </c>
      <c r="D62" s="326">
        <f t="shared" si="15"/>
        <v>0</v>
      </c>
      <c r="E62" s="326">
        <f t="shared" si="15"/>
        <v>7740.0999999999995</v>
      </c>
      <c r="F62" s="194"/>
      <c r="G62" s="194"/>
      <c r="H62" s="195"/>
    </row>
    <row r="63" spans="1:8" ht="15.75" x14ac:dyDescent="0.25">
      <c r="A63" s="191" t="s">
        <v>27</v>
      </c>
      <c r="B63" s="196">
        <f t="shared" ref="B63:D63" si="16">(B61-B62)/B62</f>
        <v>-9.902763448293217E-2</v>
      </c>
      <c r="C63" s="196">
        <f t="shared" si="16"/>
        <v>1.3845856909214652E-2</v>
      </c>
      <c r="D63" s="413" t="e">
        <f t="shared" si="16"/>
        <v>#DIV/0!</v>
      </c>
      <c r="E63" s="196">
        <f>(E61-E62)/E62</f>
        <v>-8.4672032661076715E-2</v>
      </c>
      <c r="F63" s="194"/>
      <c r="G63" s="194"/>
      <c r="H63" s="195"/>
    </row>
    <row r="64" spans="1:8" ht="15.75" x14ac:dyDescent="0.25">
      <c r="A64" s="199" t="s">
        <v>42</v>
      </c>
      <c r="B64" s="188">
        <f>B53+B61</f>
        <v>23131.46</v>
      </c>
      <c r="C64" s="188">
        <f t="shared" ref="C64:E64" si="17">C53+C61</f>
        <v>1246.1299999999999</v>
      </c>
      <c r="D64" s="188">
        <f t="shared" si="17"/>
        <v>3576.4900000000002</v>
      </c>
      <c r="E64" s="188">
        <f t="shared" si="17"/>
        <v>27954.079999999998</v>
      </c>
      <c r="F64" s="187">
        <f>(E64-E65)/E65</f>
        <v>7.6281637387993387E-2</v>
      </c>
      <c r="G64" s="187">
        <f>E64/$E$64</f>
        <v>1</v>
      </c>
      <c r="H64" s="188">
        <f>E64-E65</f>
        <v>1981.2499999999964</v>
      </c>
    </row>
    <row r="65" spans="1:8" x14ac:dyDescent="0.25">
      <c r="A65" s="193" t="s">
        <v>26</v>
      </c>
      <c r="B65" s="324">
        <f>B62+B54</f>
        <v>20822.109999999997</v>
      </c>
      <c r="C65" s="324">
        <f t="shared" ref="C65:E65" si="18">C62+C54</f>
        <v>1191.6399999999999</v>
      </c>
      <c r="D65" s="324">
        <f t="shared" si="18"/>
        <v>3959.0800000000004</v>
      </c>
      <c r="E65" s="324">
        <f t="shared" si="18"/>
        <v>25972.83</v>
      </c>
      <c r="F65" s="194"/>
      <c r="G65" s="194"/>
      <c r="H65" s="195"/>
    </row>
    <row r="66" spans="1:8" ht="15.75" x14ac:dyDescent="0.25">
      <c r="A66" s="200" t="s">
        <v>27</v>
      </c>
      <c r="B66" s="187">
        <f>(B64-B65)/B65</f>
        <v>0.11090854865333065</v>
      </c>
      <c r="C66" s="187">
        <f t="shared" ref="C66:E66" si="19">(C64-C65)/C65</f>
        <v>4.5726897385116323E-2</v>
      </c>
      <c r="D66" s="187">
        <f t="shared" si="19"/>
        <v>-9.6636087171767207E-2</v>
      </c>
      <c r="E66" s="187">
        <f t="shared" si="19"/>
        <v>7.6281637387993387E-2</v>
      </c>
      <c r="F66" s="187"/>
      <c r="G66" s="187"/>
      <c r="H66" s="188"/>
    </row>
    <row r="67" spans="1:8" ht="15.75" x14ac:dyDescent="0.25">
      <c r="A67" s="183" t="s">
        <v>43</v>
      </c>
      <c r="B67" s="187">
        <f>B64/$E$64</f>
        <v>0.82748063967764274</v>
      </c>
      <c r="C67" s="187">
        <f t="shared" ref="C67:E67" si="20">C64/$E$64</f>
        <v>4.4577750367745958E-2</v>
      </c>
      <c r="D67" s="187">
        <f t="shared" si="20"/>
        <v>0.12794160995461129</v>
      </c>
      <c r="E67" s="187">
        <f t="shared" si="20"/>
        <v>1</v>
      </c>
      <c r="F67" s="187"/>
      <c r="G67" s="187"/>
      <c r="H67" s="188"/>
    </row>
    <row r="68" spans="1:8" x14ac:dyDescent="0.25">
      <c r="A68" s="193" t="s">
        <v>44</v>
      </c>
      <c r="B68" s="322">
        <f>B65/$E$65</f>
        <v>0.80168814873080818</v>
      </c>
      <c r="C68" s="322">
        <f t="shared" ref="C68:E68" si="21">C65/$E$65</f>
        <v>4.5880252556228941E-2</v>
      </c>
      <c r="D68" s="322">
        <f t="shared" si="21"/>
        <v>0.15243159871296275</v>
      </c>
      <c r="E68" s="323">
        <f t="shared" si="21"/>
        <v>1</v>
      </c>
      <c r="F68" s="194"/>
      <c r="G68" s="194"/>
      <c r="H68" s="195"/>
    </row>
    <row r="69" spans="1:8" ht="15.75" x14ac:dyDescent="0.25">
      <c r="A69" s="201"/>
    </row>
    <row r="70" spans="1:8" customFormat="1" ht="18.75" x14ac:dyDescent="0.3">
      <c r="A70" s="97" t="s">
        <v>45</v>
      </c>
    </row>
    <row r="71" spans="1:8" s="213" customFormat="1" x14ac:dyDescent="0.25">
      <c r="A71" s="213" t="s">
        <v>67</v>
      </c>
    </row>
    <row r="72" spans="1:8" s="213" customFormat="1" x14ac:dyDescent="0.25">
      <c r="A72" s="213" t="s">
        <v>68</v>
      </c>
    </row>
    <row r="73" spans="1:8" customFormat="1" x14ac:dyDescent="0.25">
      <c r="A73" s="213" t="s">
        <v>75</v>
      </c>
    </row>
    <row r="74" spans="1:8" customFormat="1" x14ac:dyDescent="0.25">
      <c r="A74" s="213" t="s">
        <v>73</v>
      </c>
    </row>
    <row r="75" spans="1:8" x14ac:dyDescent="0.25">
      <c r="A75" s="213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61" orientation="portrait" r:id="rId1"/>
  <ignoredErrors>
    <ignoredError sqref="D63 F53 B55:D55 F37 F19 D66 G7 G9 G19:G27 F25 G15:G16 F17 G11:G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tabSelected="1" workbookViewId="0">
      <pane xSplit="1" topLeftCell="B1" activePane="topRight" state="frozen"/>
      <selection pane="topRight" sqref="A1:R2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8" customWidth="1"/>
    <col min="19" max="197" width="9.140625" style="1"/>
  </cols>
  <sheetData>
    <row r="1" spans="1:112" x14ac:dyDescent="0.25">
      <c r="A1" s="464" t="s">
        <v>81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</row>
    <row r="2" spans="1:112" ht="43.5" customHeight="1" x14ac:dyDescent="0.25">
      <c r="A2" s="465"/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12" ht="94.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9" t="s">
        <v>63</v>
      </c>
      <c r="B4" s="107"/>
      <c r="C4" s="311"/>
      <c r="D4" s="311"/>
      <c r="E4" s="311"/>
      <c r="F4" s="108"/>
      <c r="G4" s="311"/>
      <c r="H4" s="108"/>
      <c r="I4" s="312"/>
      <c r="J4" s="312"/>
      <c r="K4" s="313"/>
      <c r="L4" s="314"/>
      <c r="M4" s="314"/>
      <c r="N4" s="307"/>
      <c r="O4" s="312"/>
      <c r="P4" s="315"/>
      <c r="Q4" s="316"/>
      <c r="R4" s="109"/>
    </row>
    <row r="5" spans="1:112" s="1" customFormat="1" ht="16.5" thickBot="1" x14ac:dyDescent="0.3">
      <c r="A5" s="343" t="s">
        <v>72</v>
      </c>
      <c r="B5" s="356">
        <v>0</v>
      </c>
      <c r="C5" s="174">
        <v>0</v>
      </c>
      <c r="D5" s="174">
        <v>0</v>
      </c>
      <c r="E5" s="174">
        <v>0</v>
      </c>
      <c r="F5" s="174">
        <v>0</v>
      </c>
      <c r="G5" s="17">
        <v>48.09</v>
      </c>
      <c r="H5" s="357">
        <v>17.79</v>
      </c>
      <c r="I5" s="174">
        <v>30.3</v>
      </c>
      <c r="J5" s="174">
        <v>21.21</v>
      </c>
      <c r="K5" s="356">
        <v>0</v>
      </c>
      <c r="L5" s="356">
        <v>33.74</v>
      </c>
      <c r="M5" s="9">
        <v>0.63</v>
      </c>
      <c r="N5" s="359">
        <v>0</v>
      </c>
      <c r="O5" s="174">
        <f>B5+D5+E5+F5+H5+I5+J5+K5+L5+M5+N5</f>
        <v>103.67000000000002</v>
      </c>
      <c r="P5" s="344">
        <f>(O5-O6)/O6</f>
        <v>739.5</v>
      </c>
      <c r="Q5" s="345">
        <f>O5/$O$84</f>
        <v>7.4508204167572244E-4</v>
      </c>
      <c r="R5" s="346">
        <f>O5-O6</f>
        <v>103.53000000000002</v>
      </c>
    </row>
    <row r="6" spans="1:112" ht="16.5" thickBot="1" x14ac:dyDescent="0.3">
      <c r="A6" s="306" t="s">
        <v>36</v>
      </c>
      <c r="B6" s="358">
        <v>0</v>
      </c>
      <c r="C6" s="317">
        <v>0</v>
      </c>
      <c r="D6" s="317">
        <v>0</v>
      </c>
      <c r="E6" s="317">
        <v>0</v>
      </c>
      <c r="F6" s="317">
        <v>0</v>
      </c>
      <c r="G6" s="317">
        <v>0.14000000000000001</v>
      </c>
      <c r="H6" s="317">
        <v>0</v>
      </c>
      <c r="I6" s="317">
        <v>0.14000000000000001</v>
      </c>
      <c r="J6" s="317">
        <v>0</v>
      </c>
      <c r="K6" s="331">
        <v>0</v>
      </c>
      <c r="L6" s="331">
        <v>0</v>
      </c>
      <c r="M6" s="333">
        <v>0</v>
      </c>
      <c r="N6" s="331">
        <v>0</v>
      </c>
      <c r="O6" s="318">
        <f>B6+D6+E6+F6+H6+I6+J6+K6+L6+M6+N6</f>
        <v>0.14000000000000001</v>
      </c>
      <c r="P6" s="308"/>
      <c r="Q6" s="310"/>
      <c r="R6" s="309"/>
    </row>
    <row r="7" spans="1:112" s="1" customFormat="1" ht="16.5" thickBot="1" x14ac:dyDescent="0.3">
      <c r="A7" s="37" t="s">
        <v>19</v>
      </c>
      <c r="B7" s="388">
        <v>792.02</v>
      </c>
      <c r="C7" s="374">
        <v>141.04</v>
      </c>
      <c r="D7" s="374">
        <v>131.72</v>
      </c>
      <c r="E7" s="374">
        <v>9.32</v>
      </c>
      <c r="F7" s="374">
        <v>122.28</v>
      </c>
      <c r="G7" s="374">
        <v>3938.11</v>
      </c>
      <c r="H7" s="374">
        <v>1730.48</v>
      </c>
      <c r="I7" s="374">
        <v>2207.63</v>
      </c>
      <c r="J7" s="374">
        <v>2033.06</v>
      </c>
      <c r="K7" s="374">
        <v>22.86</v>
      </c>
      <c r="L7" s="383">
        <v>285.60000000000002</v>
      </c>
      <c r="M7" s="374">
        <v>208.71</v>
      </c>
      <c r="N7" s="466">
        <v>1784.66</v>
      </c>
      <c r="O7" s="9">
        <f>B7+C7+F7+G7+J7+K7+L7+M7+N7</f>
        <v>9328.34</v>
      </c>
      <c r="P7" s="10">
        <f>(O7-O8)/O8</f>
        <v>0.15930836752016733</v>
      </c>
      <c r="Q7" s="11">
        <f>O7/$O$84</f>
        <v>6.7043297122072992E-2</v>
      </c>
      <c r="R7" s="12">
        <f>O7-O8</f>
        <v>1281.8700000000008</v>
      </c>
      <c r="S7" s="13"/>
    </row>
    <row r="8" spans="1:112" s="16" customFormat="1" ht="16.5" thickBot="1" x14ac:dyDescent="0.3">
      <c r="A8" s="144" t="s">
        <v>16</v>
      </c>
      <c r="B8" s="390">
        <v>698.46</v>
      </c>
      <c r="C8" s="390">
        <v>120.21</v>
      </c>
      <c r="D8" s="390">
        <v>114.45</v>
      </c>
      <c r="E8" s="391">
        <v>5.76</v>
      </c>
      <c r="F8" s="392">
        <v>97.89</v>
      </c>
      <c r="G8" s="392">
        <v>3332.07</v>
      </c>
      <c r="H8" s="392">
        <v>1743.86</v>
      </c>
      <c r="I8" s="392">
        <v>1588.21</v>
      </c>
      <c r="J8" s="392">
        <v>1207.95</v>
      </c>
      <c r="K8" s="390">
        <v>3.62</v>
      </c>
      <c r="L8" s="390">
        <v>215.67</v>
      </c>
      <c r="M8" s="390">
        <v>157.5</v>
      </c>
      <c r="N8" s="125">
        <v>2213.1</v>
      </c>
      <c r="O8" s="331">
        <f t="shared" ref="O8:O54" si="0">B8+C8+F8+G8+J8+K8+L8+M8+N8</f>
        <v>8046.4699999999993</v>
      </c>
      <c r="P8" s="26"/>
      <c r="Q8" s="27"/>
      <c r="R8" s="2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7" t="s">
        <v>23</v>
      </c>
      <c r="B9" s="383">
        <v>106.78</v>
      </c>
      <c r="C9" s="383">
        <v>45.13</v>
      </c>
      <c r="D9" s="383">
        <v>45.13</v>
      </c>
      <c r="E9" s="432">
        <v>0</v>
      </c>
      <c r="F9" s="383">
        <v>21.82</v>
      </c>
      <c r="G9" s="383">
        <v>911.21</v>
      </c>
      <c r="H9" s="383">
        <v>546.26</v>
      </c>
      <c r="I9" s="383">
        <v>364.95</v>
      </c>
      <c r="J9" s="383">
        <v>268.54000000000002</v>
      </c>
      <c r="K9" s="432">
        <v>0</v>
      </c>
      <c r="L9" s="383">
        <v>32.94</v>
      </c>
      <c r="M9" s="383">
        <v>18.760000000000002</v>
      </c>
      <c r="N9" s="383">
        <v>444.13</v>
      </c>
      <c r="O9" s="9">
        <f t="shared" si="0"/>
        <v>1849.31</v>
      </c>
      <c r="P9" s="19">
        <f>(O9-O10)/O10</f>
        <v>0.30619437773696828</v>
      </c>
      <c r="Q9" s="20">
        <f>O9/$O$84</f>
        <v>1.329109357086264E-2</v>
      </c>
      <c r="R9" s="12">
        <f>O9-O10</f>
        <v>433.50999999999976</v>
      </c>
      <c r="S9" s="13"/>
      <c r="T9" s="21"/>
    </row>
    <row r="10" spans="1:112" s="16" customFormat="1" ht="16.5" thickBot="1" x14ac:dyDescent="0.3">
      <c r="A10" s="144" t="s">
        <v>16</v>
      </c>
      <c r="B10" s="392">
        <v>50.91</v>
      </c>
      <c r="C10" s="392">
        <v>28.92</v>
      </c>
      <c r="D10" s="392">
        <v>28.92</v>
      </c>
      <c r="E10" s="126">
        <v>0</v>
      </c>
      <c r="F10" s="390">
        <v>13.52</v>
      </c>
      <c r="G10" s="391">
        <v>893</v>
      </c>
      <c r="H10" s="390">
        <v>577.1</v>
      </c>
      <c r="I10" s="391">
        <v>315.89999999999998</v>
      </c>
      <c r="J10" s="390">
        <v>94.15</v>
      </c>
      <c r="K10" s="317">
        <v>0</v>
      </c>
      <c r="L10" s="392">
        <v>25.03</v>
      </c>
      <c r="M10" s="392">
        <v>12.66</v>
      </c>
      <c r="N10" s="390">
        <v>297.61</v>
      </c>
      <c r="O10" s="331">
        <f t="shared" si="0"/>
        <v>1415.8000000000002</v>
      </c>
      <c r="P10" s="26"/>
      <c r="Q10" s="27"/>
      <c r="R10" s="2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7" t="s">
        <v>20</v>
      </c>
      <c r="B11" s="389">
        <v>217.13</v>
      </c>
      <c r="C11" s="302">
        <v>68.28</v>
      </c>
      <c r="D11" s="32">
        <v>68.28</v>
      </c>
      <c r="E11" s="9">
        <v>0</v>
      </c>
      <c r="F11" s="9">
        <v>31.54</v>
      </c>
      <c r="G11" s="8">
        <v>2365.21</v>
      </c>
      <c r="H11" s="9">
        <v>825.76</v>
      </c>
      <c r="I11" s="9">
        <v>1539.45</v>
      </c>
      <c r="J11" s="9">
        <v>218.45</v>
      </c>
      <c r="K11" s="9">
        <v>0</v>
      </c>
      <c r="L11" s="32">
        <v>12.6</v>
      </c>
      <c r="M11" s="32">
        <v>233.09</v>
      </c>
      <c r="N11" s="32">
        <v>418.4</v>
      </c>
      <c r="O11" s="9">
        <f t="shared" si="0"/>
        <v>3564.7</v>
      </c>
      <c r="P11" s="19">
        <f>(O11-O12)/O12</f>
        <v>3.2686630724795392E-2</v>
      </c>
      <c r="Q11" s="20">
        <f>O11/$O$84</f>
        <v>2.5619696671760849E-2</v>
      </c>
      <c r="R11" s="12">
        <f>O11-O12</f>
        <v>112.82999999999947</v>
      </c>
      <c r="S11" s="13"/>
      <c r="T11" s="21"/>
    </row>
    <row r="12" spans="1:112" s="16" customFormat="1" ht="16.5" thickBot="1" x14ac:dyDescent="0.3">
      <c r="A12" s="101" t="s">
        <v>16</v>
      </c>
      <c r="B12" s="124">
        <v>286.36</v>
      </c>
      <c r="C12" s="320">
        <v>64.5</v>
      </c>
      <c r="D12" s="25">
        <v>64.5</v>
      </c>
      <c r="E12" s="25">
        <v>0</v>
      </c>
      <c r="F12" s="25">
        <v>23.9</v>
      </c>
      <c r="G12" s="319">
        <v>2117.36</v>
      </c>
      <c r="H12" s="25">
        <v>805.99</v>
      </c>
      <c r="I12" s="61">
        <v>1311.37</v>
      </c>
      <c r="J12" s="134">
        <v>223.53</v>
      </c>
      <c r="K12" s="25">
        <v>0</v>
      </c>
      <c r="L12" s="25">
        <v>18.63</v>
      </c>
      <c r="M12" s="25">
        <v>163.72999999999999</v>
      </c>
      <c r="N12" s="61">
        <v>553.86</v>
      </c>
      <c r="O12" s="331">
        <f t="shared" si="0"/>
        <v>3451.8700000000003</v>
      </c>
      <c r="P12" s="26"/>
      <c r="Q12" s="27"/>
      <c r="R12" s="28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100" t="s">
        <v>70</v>
      </c>
      <c r="B13" s="17">
        <v>92.22</v>
      </c>
      <c r="C13" s="301">
        <v>0</v>
      </c>
      <c r="D13" s="18">
        <v>0</v>
      </c>
      <c r="E13" s="18">
        <v>0</v>
      </c>
      <c r="F13" s="18">
        <v>0.89</v>
      </c>
      <c r="G13" s="8">
        <v>5.75</v>
      </c>
      <c r="H13" s="18">
        <v>0.52</v>
      </c>
      <c r="I13" s="132">
        <v>5.23</v>
      </c>
      <c r="J13" s="128">
        <v>98.29</v>
      </c>
      <c r="K13" s="18">
        <v>0</v>
      </c>
      <c r="L13" s="18">
        <v>0</v>
      </c>
      <c r="M13" s="18">
        <v>21.3</v>
      </c>
      <c r="N13" s="18">
        <v>0.1</v>
      </c>
      <c r="O13" s="9">
        <f t="shared" si="0"/>
        <v>218.55</v>
      </c>
      <c r="P13" s="341">
        <f>(O13-O14)/O14</f>
        <v>2.0430242272347536</v>
      </c>
      <c r="Q13" s="20">
        <f>O13/$O$84</f>
        <v>1.5707309752891784E-3</v>
      </c>
      <c r="R13" s="12">
        <f>O13-O14</f>
        <v>146.73000000000002</v>
      </c>
      <c r="S13" s="13"/>
      <c r="T13" s="21"/>
      <c r="AA13" s="21"/>
    </row>
    <row r="14" spans="1:112" s="16" customFormat="1" ht="16.5" thickBot="1" x14ac:dyDescent="0.3">
      <c r="A14" s="350" t="s">
        <v>16</v>
      </c>
      <c r="B14" s="175">
        <v>29.23</v>
      </c>
      <c r="C14" s="31">
        <v>0</v>
      </c>
      <c r="D14" s="25">
        <v>0</v>
      </c>
      <c r="E14" s="25">
        <v>0</v>
      </c>
      <c r="F14" s="25">
        <v>0</v>
      </c>
      <c r="G14" s="137">
        <v>0</v>
      </c>
      <c r="H14" s="25">
        <v>0</v>
      </c>
      <c r="I14" s="61">
        <v>0</v>
      </c>
      <c r="J14" s="65">
        <v>35.840000000000003</v>
      </c>
      <c r="K14" s="25">
        <v>0</v>
      </c>
      <c r="L14" s="25">
        <v>0</v>
      </c>
      <c r="M14" s="25">
        <v>6.75</v>
      </c>
      <c r="N14" s="60">
        <v>0</v>
      </c>
      <c r="O14" s="354">
        <f t="shared" si="0"/>
        <v>71.820000000000007</v>
      </c>
      <c r="P14" s="26"/>
      <c r="Q14" s="27"/>
      <c r="R14" s="2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204" t="s">
        <v>76</v>
      </c>
      <c r="B15" s="17">
        <v>1.08</v>
      </c>
      <c r="C15" s="300">
        <v>0.19</v>
      </c>
      <c r="D15" s="226">
        <v>0.19</v>
      </c>
      <c r="E15" s="226">
        <v>0</v>
      </c>
      <c r="F15" s="226">
        <v>0</v>
      </c>
      <c r="G15" s="9">
        <v>19.14</v>
      </c>
      <c r="H15" s="226">
        <v>0.11</v>
      </c>
      <c r="I15" s="226">
        <v>19.03</v>
      </c>
      <c r="J15" s="226">
        <v>56.33</v>
      </c>
      <c r="K15" s="226">
        <v>0</v>
      </c>
      <c r="L15" s="226">
        <v>0</v>
      </c>
      <c r="M15" s="226">
        <v>0.28999999999999998</v>
      </c>
      <c r="N15" s="226">
        <v>0</v>
      </c>
      <c r="O15" s="9">
        <f t="shared" si="0"/>
        <v>77.03</v>
      </c>
      <c r="P15" s="362" t="e">
        <f>(O15-O16)/O16</f>
        <v>#DIV/0!</v>
      </c>
      <c r="Q15" s="360">
        <f>O15/$O$84</f>
        <v>5.536188836720449E-4</v>
      </c>
      <c r="R15" s="361">
        <f>O15-O16</f>
        <v>77.03</v>
      </c>
    </row>
    <row r="16" spans="1:112" s="14" customFormat="1" ht="16.5" thickBot="1" x14ac:dyDescent="0.3">
      <c r="A16" s="350" t="s">
        <v>16</v>
      </c>
      <c r="B16" s="327">
        <v>0</v>
      </c>
      <c r="C16" s="332">
        <v>0</v>
      </c>
      <c r="D16" s="61">
        <v>0</v>
      </c>
      <c r="E16" s="60">
        <v>0</v>
      </c>
      <c r="F16" s="64">
        <v>0</v>
      </c>
      <c r="G16" s="333">
        <v>0</v>
      </c>
      <c r="H16" s="61">
        <v>0</v>
      </c>
      <c r="I16" s="61">
        <v>0</v>
      </c>
      <c r="J16" s="61">
        <v>0</v>
      </c>
      <c r="K16" s="60">
        <v>0</v>
      </c>
      <c r="L16" s="64">
        <v>0</v>
      </c>
      <c r="M16" s="60">
        <v>0</v>
      </c>
      <c r="N16" s="64">
        <v>0</v>
      </c>
      <c r="O16" s="353">
        <f t="shared" si="0"/>
        <v>0</v>
      </c>
      <c r="P16" s="364"/>
      <c r="Q16" s="365"/>
      <c r="R16" s="28"/>
    </row>
    <row r="17" spans="1:112" s="1" customFormat="1" ht="16.5" thickBot="1" x14ac:dyDescent="0.3">
      <c r="A17" s="351" t="s">
        <v>21</v>
      </c>
      <c r="B17" s="17">
        <v>221</v>
      </c>
      <c r="C17" s="303">
        <v>62.2</v>
      </c>
      <c r="D17" s="32">
        <v>62.2</v>
      </c>
      <c r="E17" s="32">
        <v>0</v>
      </c>
      <c r="F17" s="32">
        <v>34.81</v>
      </c>
      <c r="G17" s="32">
        <v>923.04</v>
      </c>
      <c r="H17" s="32">
        <v>408.67</v>
      </c>
      <c r="I17" s="133">
        <v>514.37</v>
      </c>
      <c r="J17" s="352">
        <v>247.51</v>
      </c>
      <c r="K17" s="32">
        <v>0</v>
      </c>
      <c r="L17" s="32">
        <v>39.28</v>
      </c>
      <c r="M17" s="32">
        <v>51.77</v>
      </c>
      <c r="N17" s="32">
        <v>445.14</v>
      </c>
      <c r="O17" s="352">
        <f t="shared" si="0"/>
        <v>2024.75</v>
      </c>
      <c r="P17" s="363">
        <f>(O17-O18)/O18</f>
        <v>0.27124496932939057</v>
      </c>
      <c r="Q17" s="20">
        <f>O17/$O$84</f>
        <v>1.4551990584382356E-2</v>
      </c>
      <c r="R17" s="12">
        <f>O17-O18</f>
        <v>432.02000000000021</v>
      </c>
      <c r="S17" s="13"/>
      <c r="T17" s="21"/>
    </row>
    <row r="18" spans="1:112" s="16" customFormat="1" ht="16.5" thickBot="1" x14ac:dyDescent="0.3">
      <c r="A18" s="101" t="s">
        <v>16</v>
      </c>
      <c r="B18" s="328">
        <v>208.17</v>
      </c>
      <c r="C18" s="31">
        <v>51.12</v>
      </c>
      <c r="D18" s="25">
        <v>51.12</v>
      </c>
      <c r="E18" s="25">
        <v>0</v>
      </c>
      <c r="F18" s="25">
        <v>33.14</v>
      </c>
      <c r="G18" s="319">
        <v>851.79</v>
      </c>
      <c r="H18" s="25">
        <v>427.76</v>
      </c>
      <c r="I18" s="61">
        <v>424.03</v>
      </c>
      <c r="J18" s="65">
        <v>213.43</v>
      </c>
      <c r="K18" s="25">
        <v>0.08</v>
      </c>
      <c r="L18" s="25">
        <v>34.99</v>
      </c>
      <c r="M18" s="25">
        <v>79.97</v>
      </c>
      <c r="N18" s="61">
        <v>120.03999999999999</v>
      </c>
      <c r="O18" s="331">
        <f t="shared" si="0"/>
        <v>1592.7299999999998</v>
      </c>
      <c r="P18" s="26"/>
      <c r="Q18" s="27"/>
      <c r="R18" s="2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7" t="s">
        <v>71</v>
      </c>
      <c r="B19" s="120">
        <v>9.73</v>
      </c>
      <c r="C19" s="303">
        <v>1.01</v>
      </c>
      <c r="D19" s="30">
        <v>0.01</v>
      </c>
      <c r="E19" s="18">
        <v>1</v>
      </c>
      <c r="F19" s="18">
        <v>1.9</v>
      </c>
      <c r="G19" s="8">
        <v>596.11</v>
      </c>
      <c r="H19" s="18">
        <v>174.06</v>
      </c>
      <c r="I19" s="132">
        <v>422.05</v>
      </c>
      <c r="J19" s="127">
        <v>12.79</v>
      </c>
      <c r="K19" s="18">
        <v>0</v>
      </c>
      <c r="L19" s="18">
        <v>2.87</v>
      </c>
      <c r="M19" s="18">
        <v>0</v>
      </c>
      <c r="N19" s="18">
        <v>2.5</v>
      </c>
      <c r="O19" s="9">
        <f t="shared" si="0"/>
        <v>626.91</v>
      </c>
      <c r="P19" s="341">
        <f>(O19-O20)/O20</f>
        <v>20.447485460143685</v>
      </c>
      <c r="Q19" s="20">
        <f>O19/$O$84</f>
        <v>4.505636951354558E-3</v>
      </c>
      <c r="R19" s="12">
        <f>O19-O20</f>
        <v>597.67999999999995</v>
      </c>
      <c r="S19" s="13"/>
      <c r="T19" s="21"/>
    </row>
    <row r="20" spans="1:112" s="16" customFormat="1" ht="16.5" thickBot="1" x14ac:dyDescent="0.3">
      <c r="A20" s="101" t="s">
        <v>16</v>
      </c>
      <c r="B20" s="175">
        <v>13.75</v>
      </c>
      <c r="C20" s="329">
        <v>1.73</v>
      </c>
      <c r="D20" s="25">
        <v>0</v>
      </c>
      <c r="E20" s="25">
        <v>1.73</v>
      </c>
      <c r="F20" s="25">
        <v>0</v>
      </c>
      <c r="G20" s="319">
        <v>12.76</v>
      </c>
      <c r="H20" s="25">
        <v>0.12</v>
      </c>
      <c r="I20" s="61">
        <v>12.64</v>
      </c>
      <c r="J20" s="65">
        <v>0.72</v>
      </c>
      <c r="K20" s="25">
        <v>0</v>
      </c>
      <c r="L20" s="25">
        <v>0.27</v>
      </c>
      <c r="M20" s="25">
        <v>0</v>
      </c>
      <c r="N20" s="60">
        <v>0</v>
      </c>
      <c r="O20" s="355">
        <f t="shared" si="0"/>
        <v>29.23</v>
      </c>
      <c r="P20" s="26"/>
      <c r="Q20" s="27"/>
      <c r="R20" s="28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7" t="s">
        <v>56</v>
      </c>
      <c r="B21" s="330">
        <v>633.09</v>
      </c>
      <c r="C21" s="300">
        <v>164.08</v>
      </c>
      <c r="D21" s="170">
        <v>128.81</v>
      </c>
      <c r="E21" s="111">
        <v>35.270000000000003</v>
      </c>
      <c r="F21" s="171">
        <v>140.28</v>
      </c>
      <c r="G21" s="8">
        <v>2435.1799999999998</v>
      </c>
      <c r="H21" s="172">
        <v>1334.1</v>
      </c>
      <c r="I21" s="112">
        <v>1101.08</v>
      </c>
      <c r="J21" s="120">
        <v>1073.4000000000001</v>
      </c>
      <c r="K21" s="17">
        <v>23.04</v>
      </c>
      <c r="L21" s="173">
        <v>211.06</v>
      </c>
      <c r="M21" s="174">
        <v>591.04999999999995</v>
      </c>
      <c r="N21" s="174">
        <v>2001.16</v>
      </c>
      <c r="O21" s="9">
        <f t="shared" si="0"/>
        <v>7272.3400000000011</v>
      </c>
      <c r="P21" s="19">
        <f>(O21-O22)/O22</f>
        <v>0.19291828104444378</v>
      </c>
      <c r="Q21" s="20">
        <f>O21/$O$84</f>
        <v>5.2266711053921319E-2</v>
      </c>
      <c r="R21" s="12">
        <f>O21-O22</f>
        <v>1176.0800000000008</v>
      </c>
      <c r="S21" s="13"/>
      <c r="T21" s="21"/>
    </row>
    <row r="22" spans="1:112" s="16" customFormat="1" ht="16.5" thickBot="1" x14ac:dyDescent="0.3">
      <c r="A22" s="101" t="s">
        <v>16</v>
      </c>
      <c r="B22" s="175">
        <v>553.04</v>
      </c>
      <c r="C22" s="320">
        <v>131.19</v>
      </c>
      <c r="D22" s="126">
        <v>97.94</v>
      </c>
      <c r="E22" s="138">
        <v>33.25</v>
      </c>
      <c r="F22" s="126">
        <v>97.18</v>
      </c>
      <c r="G22" s="319">
        <v>1845.22</v>
      </c>
      <c r="H22" s="125">
        <v>1091.75</v>
      </c>
      <c r="I22" s="139">
        <v>753.47</v>
      </c>
      <c r="J22" s="160">
        <v>812.79</v>
      </c>
      <c r="K22" s="126">
        <v>16.84</v>
      </c>
      <c r="L22" s="125">
        <v>139.49</v>
      </c>
      <c r="M22" s="317">
        <v>498.57</v>
      </c>
      <c r="N22" s="126">
        <v>2001.9399999999998</v>
      </c>
      <c r="O22" s="331">
        <f t="shared" si="0"/>
        <v>6096.26</v>
      </c>
      <c r="P22" s="26"/>
      <c r="Q22" s="27"/>
      <c r="R22" s="28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7" t="s">
        <v>57</v>
      </c>
      <c r="B23" s="32">
        <v>1011.07</v>
      </c>
      <c r="C23" s="301">
        <v>391.53</v>
      </c>
      <c r="D23" s="32">
        <v>299.12</v>
      </c>
      <c r="E23" s="32">
        <v>92.41</v>
      </c>
      <c r="F23" s="33">
        <v>243.44</v>
      </c>
      <c r="G23" s="8">
        <v>5225.3100000000004</v>
      </c>
      <c r="H23" s="32">
        <v>2805</v>
      </c>
      <c r="I23" s="133">
        <v>2420.31</v>
      </c>
      <c r="J23" s="128">
        <v>2057.2199999999998</v>
      </c>
      <c r="K23" s="32">
        <v>65.92</v>
      </c>
      <c r="L23" s="32">
        <v>326.87</v>
      </c>
      <c r="M23" s="32">
        <v>445.1</v>
      </c>
      <c r="N23" s="32">
        <v>2689.06</v>
      </c>
      <c r="O23" s="9">
        <f t="shared" si="0"/>
        <v>12455.52</v>
      </c>
      <c r="P23" s="19">
        <f>(O23-O24)/O24</f>
        <v>0.17863945925843908</v>
      </c>
      <c r="Q23" s="20">
        <f>O23/$O$84</f>
        <v>8.9518513279953638E-2</v>
      </c>
      <c r="R23" s="12">
        <f>O23-O24</f>
        <v>1887.8099999999995</v>
      </c>
      <c r="S23" s="34"/>
      <c r="T23" s="21"/>
    </row>
    <row r="24" spans="1:112" s="16" customFormat="1" ht="16.5" thickBot="1" x14ac:dyDescent="0.3">
      <c r="A24" s="101" t="s">
        <v>16</v>
      </c>
      <c r="B24" s="123">
        <v>864.84</v>
      </c>
      <c r="C24" s="31">
        <v>326.45999999999998</v>
      </c>
      <c r="D24" s="25">
        <v>251.93</v>
      </c>
      <c r="E24" s="25">
        <v>74.53</v>
      </c>
      <c r="F24" s="25">
        <v>214.47</v>
      </c>
      <c r="G24" s="319">
        <v>4355.42</v>
      </c>
      <c r="H24" s="25">
        <v>2553.29</v>
      </c>
      <c r="I24" s="61">
        <v>1802.13</v>
      </c>
      <c r="J24" s="134">
        <v>1706.87</v>
      </c>
      <c r="K24" s="25">
        <v>61.02</v>
      </c>
      <c r="L24" s="25">
        <v>275.35000000000002</v>
      </c>
      <c r="M24" s="25">
        <v>377.72</v>
      </c>
      <c r="N24" s="25">
        <v>2385.56</v>
      </c>
      <c r="O24" s="137">
        <f t="shared" si="0"/>
        <v>10567.710000000001</v>
      </c>
      <c r="P24" s="26"/>
      <c r="Q24" s="27"/>
      <c r="R24" s="2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7" t="s">
        <v>58</v>
      </c>
      <c r="B25" s="18">
        <v>264.25</v>
      </c>
      <c r="C25" s="300">
        <v>134.36000000000001</v>
      </c>
      <c r="D25" s="18">
        <v>129.62</v>
      </c>
      <c r="E25" s="18">
        <v>4.74</v>
      </c>
      <c r="F25" s="18">
        <v>65.8</v>
      </c>
      <c r="G25" s="8">
        <v>2616.5100000000002</v>
      </c>
      <c r="H25" s="18">
        <v>1293.6099999999999</v>
      </c>
      <c r="I25" s="132">
        <v>1322.9</v>
      </c>
      <c r="J25" s="9">
        <v>663.34</v>
      </c>
      <c r="K25" s="18">
        <v>0.27</v>
      </c>
      <c r="L25" s="18">
        <v>69.819999999999993</v>
      </c>
      <c r="M25" s="18">
        <v>114.32</v>
      </c>
      <c r="N25" s="18">
        <v>1689.2</v>
      </c>
      <c r="O25" s="9">
        <f t="shared" si="0"/>
        <v>5617.8700000000008</v>
      </c>
      <c r="P25" s="19">
        <f>(O25-O26)/O26</f>
        <v>0.35896263612921364</v>
      </c>
      <c r="Q25" s="20">
        <f>O25/$O$84</f>
        <v>4.0375943372902387E-2</v>
      </c>
      <c r="R25" s="12">
        <f>O25-O26</f>
        <v>1483.9300000000012</v>
      </c>
      <c r="S25" s="13"/>
      <c r="T25" s="21"/>
    </row>
    <row r="26" spans="1:112" s="16" customFormat="1" ht="16.5" thickBot="1" x14ac:dyDescent="0.3">
      <c r="A26" s="101" t="s">
        <v>16</v>
      </c>
      <c r="B26" s="123">
        <v>231.48</v>
      </c>
      <c r="C26" s="31">
        <v>122.64</v>
      </c>
      <c r="D26" s="25">
        <v>117.9</v>
      </c>
      <c r="E26" s="25">
        <v>4.74</v>
      </c>
      <c r="F26" s="25">
        <v>78.75</v>
      </c>
      <c r="G26" s="319">
        <v>2379.88</v>
      </c>
      <c r="H26" s="25">
        <v>1187.5999999999999</v>
      </c>
      <c r="I26" s="61">
        <v>1192.28</v>
      </c>
      <c r="J26" s="134">
        <v>485.94</v>
      </c>
      <c r="K26" s="25">
        <v>0.27</v>
      </c>
      <c r="L26" s="25">
        <v>63.43</v>
      </c>
      <c r="M26" s="25">
        <v>90.37</v>
      </c>
      <c r="N26" s="25">
        <v>681.18000000000006</v>
      </c>
      <c r="O26" s="137">
        <f t="shared" si="0"/>
        <v>4133.9399999999996</v>
      </c>
      <c r="P26" s="26"/>
      <c r="Q26" s="27"/>
      <c r="R26" s="2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6" customFormat="1" ht="16.5" thickBot="1" x14ac:dyDescent="0.3">
      <c r="A27" s="37" t="s">
        <v>55</v>
      </c>
      <c r="B27" s="30">
        <v>12.37</v>
      </c>
      <c r="C27" s="300">
        <v>0</v>
      </c>
      <c r="D27" s="18">
        <v>0</v>
      </c>
      <c r="E27" s="18">
        <v>0</v>
      </c>
      <c r="F27" s="18">
        <v>0.3</v>
      </c>
      <c r="G27" s="8">
        <v>162.53</v>
      </c>
      <c r="H27" s="18">
        <v>84.98</v>
      </c>
      <c r="I27" s="132">
        <v>77.55</v>
      </c>
      <c r="J27" s="128">
        <v>43.18</v>
      </c>
      <c r="K27" s="18">
        <v>0</v>
      </c>
      <c r="L27" s="18">
        <v>0</v>
      </c>
      <c r="M27" s="18">
        <v>9.9700000000000006</v>
      </c>
      <c r="N27" s="18">
        <v>9.6999999999999993</v>
      </c>
      <c r="O27" s="9">
        <f t="shared" si="0"/>
        <v>238.04999999999998</v>
      </c>
      <c r="P27" s="19">
        <f>(O27-O28)/O28</f>
        <v>0.63294004664562997</v>
      </c>
      <c r="Q27" s="20">
        <f>O27/$O$84</f>
        <v>1.7108785571612393E-3</v>
      </c>
      <c r="R27" s="12">
        <f>O27-O28</f>
        <v>92.269999999999953</v>
      </c>
      <c r="S27" s="35"/>
      <c r="T27" s="21"/>
    </row>
    <row r="28" spans="1:112" s="16" customFormat="1" ht="16.5" thickBot="1" x14ac:dyDescent="0.3">
      <c r="A28" s="101" t="s">
        <v>16</v>
      </c>
      <c r="B28" s="64">
        <v>5.44</v>
      </c>
      <c r="C28" s="31">
        <v>0</v>
      </c>
      <c r="D28" s="25">
        <v>0</v>
      </c>
      <c r="E28" s="25">
        <v>0</v>
      </c>
      <c r="F28" s="25">
        <v>0</v>
      </c>
      <c r="G28" s="319">
        <v>112.51</v>
      </c>
      <c r="H28" s="25">
        <v>66.73</v>
      </c>
      <c r="I28" s="61">
        <v>45.78</v>
      </c>
      <c r="J28" s="134">
        <v>17.03</v>
      </c>
      <c r="K28" s="25">
        <v>0</v>
      </c>
      <c r="L28" s="25">
        <v>0</v>
      </c>
      <c r="M28" s="25">
        <v>6.61</v>
      </c>
      <c r="N28" s="25">
        <v>4.1900000000000004</v>
      </c>
      <c r="O28" s="137">
        <f t="shared" si="0"/>
        <v>145.78000000000003</v>
      </c>
      <c r="P28" s="26"/>
      <c r="Q28" s="27"/>
      <c r="R28" s="2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7" t="s">
        <v>77</v>
      </c>
      <c r="B29" s="18">
        <v>34.07</v>
      </c>
      <c r="C29" s="300">
        <v>20.55</v>
      </c>
      <c r="D29" s="18">
        <v>20.55</v>
      </c>
      <c r="E29" s="18">
        <v>0</v>
      </c>
      <c r="F29" s="18">
        <v>21.34</v>
      </c>
      <c r="G29" s="8">
        <v>618.62</v>
      </c>
      <c r="H29" s="18">
        <v>362.83</v>
      </c>
      <c r="I29" s="132">
        <v>255.79</v>
      </c>
      <c r="J29" s="128">
        <v>164.68</v>
      </c>
      <c r="K29" s="18">
        <v>0</v>
      </c>
      <c r="L29" s="18">
        <v>14.49</v>
      </c>
      <c r="M29" s="18">
        <v>14.48</v>
      </c>
      <c r="N29" s="18">
        <v>35.47</v>
      </c>
      <c r="O29" s="9">
        <f t="shared" si="0"/>
        <v>923.7</v>
      </c>
      <c r="P29" s="19">
        <f>(O29-O30)/O30</f>
        <v>0.3907374506910779</v>
      </c>
      <c r="Q29" s="20">
        <f>O29/$O$84</f>
        <v>6.6386831474473306E-3</v>
      </c>
      <c r="R29" s="12">
        <f>O29-O30</f>
        <v>259.5200000000001</v>
      </c>
      <c r="S29" s="13"/>
      <c r="T29" s="21"/>
    </row>
    <row r="30" spans="1:112" s="16" customFormat="1" ht="16.5" thickBot="1" x14ac:dyDescent="0.3">
      <c r="A30" s="101" t="s">
        <v>16</v>
      </c>
      <c r="B30" s="337">
        <v>35.130000000000003</v>
      </c>
      <c r="C30" s="338">
        <v>17.22</v>
      </c>
      <c r="D30" s="25">
        <v>17.22</v>
      </c>
      <c r="E30" s="25">
        <v>0</v>
      </c>
      <c r="F30" s="25">
        <v>16.510000000000002</v>
      </c>
      <c r="G30" s="319">
        <v>452.04</v>
      </c>
      <c r="H30" s="25">
        <v>296.49</v>
      </c>
      <c r="I30" s="61">
        <v>155.55000000000001</v>
      </c>
      <c r="J30" s="134">
        <v>96.98</v>
      </c>
      <c r="K30" s="25">
        <v>0</v>
      </c>
      <c r="L30" s="25">
        <v>7.39</v>
      </c>
      <c r="M30" s="25">
        <v>14.06</v>
      </c>
      <c r="N30" s="25">
        <v>24.85</v>
      </c>
      <c r="O30" s="137">
        <f t="shared" si="0"/>
        <v>664.18</v>
      </c>
      <c r="P30" s="26"/>
      <c r="Q30" s="27"/>
      <c r="R30" s="2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7" t="s">
        <v>25</v>
      </c>
      <c r="B31" s="18">
        <v>69.760000000000005</v>
      </c>
      <c r="C31" s="301">
        <v>20.04</v>
      </c>
      <c r="D31" s="18">
        <v>20.04</v>
      </c>
      <c r="E31" s="18">
        <v>0</v>
      </c>
      <c r="F31" s="18">
        <v>7.45</v>
      </c>
      <c r="G31" s="8">
        <v>590</v>
      </c>
      <c r="H31" s="18">
        <v>172.49</v>
      </c>
      <c r="I31" s="132">
        <v>417.51</v>
      </c>
      <c r="J31" s="128">
        <v>21.71</v>
      </c>
      <c r="K31" s="18">
        <v>0</v>
      </c>
      <c r="L31" s="18">
        <v>27.55</v>
      </c>
      <c r="M31" s="18">
        <v>3.22</v>
      </c>
      <c r="N31" s="18">
        <v>5.35</v>
      </c>
      <c r="O31" s="9">
        <f t="shared" si="0"/>
        <v>745.08</v>
      </c>
      <c r="P31" s="19">
        <f>(O31-O32)/O32</f>
        <v>0.79342881213142391</v>
      </c>
      <c r="Q31" s="20">
        <f>O31/$O$84</f>
        <v>5.3549312974992495E-3</v>
      </c>
      <c r="R31" s="12">
        <f>O31-O32</f>
        <v>329.63000000000005</v>
      </c>
      <c r="S31" s="13"/>
      <c r="T31" s="21"/>
    </row>
    <row r="32" spans="1:112" s="16" customFormat="1" ht="16.5" thickBot="1" x14ac:dyDescent="0.3">
      <c r="A32" s="101" t="s">
        <v>16</v>
      </c>
      <c r="B32" s="123">
        <v>39.909999999999997</v>
      </c>
      <c r="C32" s="31">
        <v>18.579999999999998</v>
      </c>
      <c r="D32" s="25">
        <v>18.579999999999998</v>
      </c>
      <c r="E32" s="25">
        <v>0</v>
      </c>
      <c r="F32" s="25">
        <v>4.82</v>
      </c>
      <c r="G32" s="384">
        <v>314.07</v>
      </c>
      <c r="H32" s="25">
        <v>120.36</v>
      </c>
      <c r="I32" s="61">
        <v>193.71</v>
      </c>
      <c r="J32" s="123">
        <v>13.14</v>
      </c>
      <c r="K32" s="25">
        <v>0</v>
      </c>
      <c r="L32" s="25">
        <v>20.54</v>
      </c>
      <c r="M32" s="25">
        <v>2.57</v>
      </c>
      <c r="N32" s="25">
        <v>1.82</v>
      </c>
      <c r="O32" s="137">
        <f t="shared" si="0"/>
        <v>415.45</v>
      </c>
      <c r="P32" s="26"/>
      <c r="Q32" s="27"/>
      <c r="R32" s="2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7" t="s">
        <v>59</v>
      </c>
      <c r="B33" s="374">
        <v>733.7</v>
      </c>
      <c r="C33" s="383">
        <v>184.8</v>
      </c>
      <c r="D33" s="374">
        <v>126.36</v>
      </c>
      <c r="E33" s="374">
        <v>58.44</v>
      </c>
      <c r="F33" s="374">
        <v>177.73</v>
      </c>
      <c r="G33" s="379">
        <v>5267.18</v>
      </c>
      <c r="H33" s="374">
        <v>2085.4899999999998</v>
      </c>
      <c r="I33" s="374">
        <v>3181.69</v>
      </c>
      <c r="J33" s="374">
        <v>4270.47</v>
      </c>
      <c r="K33" s="374">
        <v>83.52</v>
      </c>
      <c r="L33" s="374">
        <v>83.33</v>
      </c>
      <c r="M33" s="374">
        <v>140.5</v>
      </c>
      <c r="N33" s="374">
        <v>777.91000000000008</v>
      </c>
      <c r="O33" s="9">
        <f t="shared" si="0"/>
        <v>11719.140000000001</v>
      </c>
      <c r="P33" s="19">
        <f>(O33-O34)/O34</f>
        <v>-0.12962744281076677</v>
      </c>
      <c r="Q33" s="20">
        <f>O33/$O$84</f>
        <v>8.4226109365135776E-2</v>
      </c>
      <c r="R33" s="12">
        <f>O33-O34</f>
        <v>-1745.3699999999972</v>
      </c>
      <c r="S33" s="13"/>
      <c r="T33" s="21"/>
    </row>
    <row r="34" spans="1:112" s="16" customFormat="1" ht="15.75" thickBot="1" x14ac:dyDescent="0.3">
      <c r="A34" s="101" t="s">
        <v>16</v>
      </c>
      <c r="B34" s="375">
        <v>776.14</v>
      </c>
      <c r="C34" s="381">
        <v>170.69</v>
      </c>
      <c r="D34" s="381">
        <v>124.84</v>
      </c>
      <c r="E34" s="381">
        <v>45.85</v>
      </c>
      <c r="F34" s="382">
        <v>186.35</v>
      </c>
      <c r="G34" s="385">
        <v>6088</v>
      </c>
      <c r="H34" s="381">
        <v>2633.6</v>
      </c>
      <c r="I34" s="382">
        <v>3454.4</v>
      </c>
      <c r="J34" s="381">
        <v>3909.71</v>
      </c>
      <c r="K34" s="377">
        <v>44.34</v>
      </c>
      <c r="L34" s="386">
        <v>80.84</v>
      </c>
      <c r="M34" s="386">
        <v>212.06</v>
      </c>
      <c r="N34" s="386">
        <v>1996.38</v>
      </c>
      <c r="O34" s="380">
        <f t="shared" si="0"/>
        <v>13464.509999999998</v>
      </c>
      <c r="P34" s="26"/>
      <c r="Q34" s="27"/>
      <c r="R34" s="2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7" t="s">
        <v>28</v>
      </c>
      <c r="B35" s="9">
        <v>1954.6</v>
      </c>
      <c r="C35" s="305">
        <v>587.66</v>
      </c>
      <c r="D35" s="9">
        <v>334.58</v>
      </c>
      <c r="E35" s="9">
        <v>253.08</v>
      </c>
      <c r="F35" s="9">
        <v>402.44</v>
      </c>
      <c r="G35" s="8">
        <v>7236.01</v>
      </c>
      <c r="H35" s="32">
        <v>2515.17</v>
      </c>
      <c r="I35" s="9">
        <v>4720.84</v>
      </c>
      <c r="J35" s="128">
        <v>6884.12</v>
      </c>
      <c r="K35" s="9">
        <v>150.53</v>
      </c>
      <c r="L35" s="9">
        <v>359.45</v>
      </c>
      <c r="M35" s="9">
        <v>380.45</v>
      </c>
      <c r="N35" s="9">
        <v>1854.75</v>
      </c>
      <c r="O35" s="9">
        <f t="shared" si="0"/>
        <v>19810.009999999998</v>
      </c>
      <c r="P35" s="19">
        <f>(O35-O36)/O36</f>
        <v>5.4150642893213433E-2</v>
      </c>
      <c r="Q35" s="20">
        <f>O35/$O$84</f>
        <v>0.14237564094160773</v>
      </c>
      <c r="R35" s="12">
        <f>O35-O36</f>
        <v>1017.6199999999953</v>
      </c>
      <c r="S35" s="13"/>
      <c r="T35" s="21"/>
    </row>
    <row r="36" spans="1:112" s="16" customFormat="1" ht="16.5" thickBot="1" x14ac:dyDescent="0.3">
      <c r="A36" s="101" t="s">
        <v>16</v>
      </c>
      <c r="B36" s="123">
        <v>1850.8</v>
      </c>
      <c r="C36" s="31">
        <v>514.91</v>
      </c>
      <c r="D36" s="25">
        <v>296.18</v>
      </c>
      <c r="E36" s="25">
        <v>218.73</v>
      </c>
      <c r="F36" s="25">
        <v>352.93</v>
      </c>
      <c r="G36" s="319">
        <v>7281.31</v>
      </c>
      <c r="H36" s="25">
        <v>2747.41</v>
      </c>
      <c r="I36" s="61">
        <v>4533.8999999999996</v>
      </c>
      <c r="J36" s="134">
        <v>5840.06</v>
      </c>
      <c r="K36" s="25">
        <v>117.72</v>
      </c>
      <c r="L36" s="25">
        <v>314.76</v>
      </c>
      <c r="M36" s="25">
        <v>341.65</v>
      </c>
      <c r="N36" s="25">
        <v>2178.25</v>
      </c>
      <c r="O36" s="137">
        <f t="shared" si="0"/>
        <v>18792.390000000003</v>
      </c>
      <c r="P36" s="26"/>
      <c r="Q36" s="27"/>
      <c r="R36" s="2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7" t="s">
        <v>30</v>
      </c>
      <c r="B37" s="18">
        <v>853.64</v>
      </c>
      <c r="C37" s="303">
        <v>281.94</v>
      </c>
      <c r="D37" s="18">
        <v>157.03</v>
      </c>
      <c r="E37" s="18">
        <v>124.91</v>
      </c>
      <c r="F37" s="18">
        <v>185.42</v>
      </c>
      <c r="G37" s="8">
        <v>3715.67</v>
      </c>
      <c r="H37" s="18">
        <v>1231.04</v>
      </c>
      <c r="I37" s="132">
        <v>2484.63</v>
      </c>
      <c r="J37" s="9">
        <v>3376.5</v>
      </c>
      <c r="K37" s="18">
        <v>90.69</v>
      </c>
      <c r="L37" s="18">
        <v>115</v>
      </c>
      <c r="M37" s="18">
        <v>355.07</v>
      </c>
      <c r="N37" s="18">
        <v>1772.42</v>
      </c>
      <c r="O37" s="9">
        <f t="shared" si="0"/>
        <v>10746.35</v>
      </c>
      <c r="P37" s="19">
        <f>(O37-O38)/O38</f>
        <v>0.13393168985773035</v>
      </c>
      <c r="Q37" s="20">
        <f>O37/$O$84</f>
        <v>7.7234613664144872E-2</v>
      </c>
      <c r="R37" s="12">
        <f>O37-O38</f>
        <v>1269.2800000000007</v>
      </c>
      <c r="S37" s="13"/>
      <c r="T37" s="21"/>
    </row>
    <row r="38" spans="1:112" s="16" customFormat="1" ht="16.5" thickBot="1" x14ac:dyDescent="0.3">
      <c r="A38" s="101" t="s">
        <v>16</v>
      </c>
      <c r="B38" s="123">
        <v>806.42</v>
      </c>
      <c r="C38" s="31">
        <v>256.31</v>
      </c>
      <c r="D38" s="25">
        <v>162.55000000000001</v>
      </c>
      <c r="E38" s="25">
        <v>93.76</v>
      </c>
      <c r="F38" s="25">
        <v>182.74</v>
      </c>
      <c r="G38" s="319">
        <v>3484.61</v>
      </c>
      <c r="H38" s="25">
        <v>1258.06</v>
      </c>
      <c r="I38" s="61">
        <v>2226.5500000000002</v>
      </c>
      <c r="J38" s="76">
        <v>3067.89</v>
      </c>
      <c r="K38" s="25">
        <v>71.72</v>
      </c>
      <c r="L38" s="25">
        <v>94.51</v>
      </c>
      <c r="M38" s="25">
        <v>323.17</v>
      </c>
      <c r="N38" s="25">
        <v>1189.7</v>
      </c>
      <c r="O38" s="137">
        <f t="shared" si="0"/>
        <v>9477.07</v>
      </c>
      <c r="P38" s="26"/>
      <c r="Q38" s="27"/>
      <c r="R38" s="2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7" t="s">
        <v>60</v>
      </c>
      <c r="B39" s="18">
        <v>0.79</v>
      </c>
      <c r="C39" s="303">
        <v>0.06</v>
      </c>
      <c r="D39" s="18">
        <v>0.06</v>
      </c>
      <c r="E39" s="18">
        <v>0</v>
      </c>
      <c r="F39" s="18">
        <v>0.42</v>
      </c>
      <c r="G39" s="8">
        <v>54.13</v>
      </c>
      <c r="H39" s="18">
        <v>0.23</v>
      </c>
      <c r="I39" s="132">
        <v>53.9</v>
      </c>
      <c r="J39" s="128">
        <v>7.0000000000000007E-2</v>
      </c>
      <c r="K39" s="18">
        <v>0</v>
      </c>
      <c r="L39" s="18">
        <v>28.07</v>
      </c>
      <c r="M39" s="18">
        <v>0.25</v>
      </c>
      <c r="N39" s="18">
        <v>2.83</v>
      </c>
      <c r="O39" s="9">
        <f t="shared" si="0"/>
        <v>86.62</v>
      </c>
      <c r="P39" s="212">
        <f>(O39-O40)/O40</f>
        <v>0.45043536503683868</v>
      </c>
      <c r="Q39" s="20">
        <f>O39/$O$84</f>
        <v>6.2254274573117648E-4</v>
      </c>
      <c r="R39" s="12">
        <f>O39-O40</f>
        <v>26.900000000000006</v>
      </c>
      <c r="S39" s="13"/>
      <c r="T39" s="21"/>
    </row>
    <row r="40" spans="1:112" s="16" customFormat="1" ht="16.5" thickBot="1" x14ac:dyDescent="0.3">
      <c r="A40" s="101" t="s">
        <v>16</v>
      </c>
      <c r="B40" s="64">
        <v>1.1499999999999999</v>
      </c>
      <c r="C40" s="31">
        <v>0.03</v>
      </c>
      <c r="D40" s="25">
        <v>0.03</v>
      </c>
      <c r="E40" s="25">
        <v>0</v>
      </c>
      <c r="F40" s="25">
        <v>0.24</v>
      </c>
      <c r="G40" s="319">
        <v>33.06</v>
      </c>
      <c r="H40" s="25">
        <v>0.09</v>
      </c>
      <c r="I40" s="61">
        <v>32.97</v>
      </c>
      <c r="J40" s="65">
        <v>0.04</v>
      </c>
      <c r="K40" s="25">
        <v>0</v>
      </c>
      <c r="L40" s="25">
        <v>24.07</v>
      </c>
      <c r="M40" s="25">
        <v>0.15</v>
      </c>
      <c r="N40" s="25">
        <v>0.98</v>
      </c>
      <c r="O40" s="137">
        <f t="shared" si="0"/>
        <v>59.72</v>
      </c>
      <c r="P40" s="26"/>
      <c r="Q40" s="27"/>
      <c r="R40" s="2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7" t="s">
        <v>18</v>
      </c>
      <c r="B41" s="122">
        <v>398.54</v>
      </c>
      <c r="C41" s="303">
        <v>65.819999999999993</v>
      </c>
      <c r="D41" s="18">
        <v>54.73</v>
      </c>
      <c r="E41" s="18">
        <v>11.09</v>
      </c>
      <c r="F41" s="18">
        <v>68.88</v>
      </c>
      <c r="G41" s="8">
        <v>2462.9899999999998</v>
      </c>
      <c r="H41" s="18">
        <v>1127.92</v>
      </c>
      <c r="I41" s="132">
        <v>1335.07</v>
      </c>
      <c r="J41" s="127">
        <v>938.56</v>
      </c>
      <c r="K41" s="18">
        <v>10.09</v>
      </c>
      <c r="L41" s="18">
        <v>32.58</v>
      </c>
      <c r="M41" s="18">
        <v>48.61</v>
      </c>
      <c r="N41" s="18">
        <v>1287.3600000000001</v>
      </c>
      <c r="O41" s="9">
        <f t="shared" si="0"/>
        <v>5313.43</v>
      </c>
      <c r="P41" s="38">
        <f>(O41-O42)/O42</f>
        <v>0.2192778549055153</v>
      </c>
      <c r="Q41" s="39">
        <f>O41/$O$84</f>
        <v>3.8187916202382884E-2</v>
      </c>
      <c r="R41" s="40">
        <f>O41-O42</f>
        <v>955.57999999999993</v>
      </c>
      <c r="S41" s="13"/>
    </row>
    <row r="42" spans="1:112" s="16" customFormat="1" ht="16.5" thickBot="1" x14ac:dyDescent="0.3">
      <c r="A42" s="101" t="s">
        <v>16</v>
      </c>
      <c r="B42" s="123">
        <v>335.08</v>
      </c>
      <c r="C42" s="31">
        <v>62.22</v>
      </c>
      <c r="D42" s="25">
        <v>51.56</v>
      </c>
      <c r="E42" s="25">
        <v>10.66</v>
      </c>
      <c r="F42" s="25">
        <v>57.79</v>
      </c>
      <c r="G42" s="319">
        <v>2031.29</v>
      </c>
      <c r="H42" s="25">
        <v>986.52</v>
      </c>
      <c r="I42" s="60">
        <v>1044.77</v>
      </c>
      <c r="J42" s="60">
        <v>701.96</v>
      </c>
      <c r="K42" s="24">
        <v>6.09</v>
      </c>
      <c r="L42" s="25">
        <v>41.98</v>
      </c>
      <c r="M42" s="25">
        <v>25.23</v>
      </c>
      <c r="N42" s="25">
        <v>1096.21</v>
      </c>
      <c r="O42" s="137">
        <f t="shared" si="0"/>
        <v>4357.8500000000004</v>
      </c>
      <c r="P42" s="26"/>
      <c r="Q42" s="27"/>
      <c r="R42" s="2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229" customFormat="1" ht="16.5" thickBot="1" x14ac:dyDescent="0.3">
      <c r="A43" s="204" t="s">
        <v>74</v>
      </c>
      <c r="B43" s="226">
        <v>127.97</v>
      </c>
      <c r="C43" s="304">
        <v>32.369999999999997</v>
      </c>
      <c r="D43" s="293">
        <v>32.159999999999997</v>
      </c>
      <c r="E43" s="293">
        <v>0.21</v>
      </c>
      <c r="F43" s="293">
        <v>53.26</v>
      </c>
      <c r="G43" s="8">
        <v>1730.42</v>
      </c>
      <c r="H43" s="293">
        <v>1031.83</v>
      </c>
      <c r="I43" s="294">
        <v>698.59</v>
      </c>
      <c r="J43" s="226">
        <v>293.31</v>
      </c>
      <c r="K43" s="293">
        <v>0</v>
      </c>
      <c r="L43" s="293">
        <v>13.35</v>
      </c>
      <c r="M43" s="293">
        <v>48.91</v>
      </c>
      <c r="N43" s="293">
        <v>371.91</v>
      </c>
      <c r="O43" s="9">
        <f t="shared" si="0"/>
        <v>2671.4999999999995</v>
      </c>
      <c r="P43" s="295">
        <f>(O43-O44)/O44</f>
        <v>0.23714920811336482</v>
      </c>
      <c r="Q43" s="296">
        <f>O43/$O$84</f>
        <v>1.9200218716472383E-2</v>
      </c>
      <c r="R43" s="297">
        <f>O43-O44</f>
        <v>512.09999999999991</v>
      </c>
    </row>
    <row r="44" spans="1:112" s="14" customFormat="1" ht="16.5" thickBot="1" x14ac:dyDescent="0.3">
      <c r="A44" s="101" t="s">
        <v>16</v>
      </c>
      <c r="B44" s="205">
        <v>126.55</v>
      </c>
      <c r="C44" s="31">
        <v>32.72</v>
      </c>
      <c r="D44" s="206">
        <v>32.119999999999997</v>
      </c>
      <c r="E44" s="61">
        <v>0.6</v>
      </c>
      <c r="F44" s="61">
        <v>40.74</v>
      </c>
      <c r="G44" s="331">
        <v>1652.52</v>
      </c>
      <c r="H44" s="206">
        <v>1020.69</v>
      </c>
      <c r="I44" s="61">
        <v>631.83000000000004</v>
      </c>
      <c r="J44" s="61">
        <v>233.84</v>
      </c>
      <c r="K44" s="61">
        <v>0</v>
      </c>
      <c r="L44" s="61">
        <v>11.93</v>
      </c>
      <c r="M44" s="61">
        <v>51.67</v>
      </c>
      <c r="N44" s="25">
        <v>9.43</v>
      </c>
      <c r="O44" s="137">
        <f t="shared" si="0"/>
        <v>2159.3999999999996</v>
      </c>
      <c r="P44" s="207"/>
      <c r="Q44" s="208"/>
      <c r="R44" s="28"/>
    </row>
    <row r="45" spans="1:112" s="229" customFormat="1" ht="16.5" thickBot="1" x14ac:dyDescent="0.3">
      <c r="A45" s="204" t="s">
        <v>24</v>
      </c>
      <c r="B45" s="292">
        <v>725.16</v>
      </c>
      <c r="C45" s="300">
        <v>17.16</v>
      </c>
      <c r="D45" s="293">
        <v>17.16</v>
      </c>
      <c r="E45" s="293">
        <v>0</v>
      </c>
      <c r="F45" s="293">
        <v>25.77</v>
      </c>
      <c r="G45" s="8">
        <v>741.18</v>
      </c>
      <c r="H45" s="293">
        <v>487.84</v>
      </c>
      <c r="I45" s="294">
        <v>253.34</v>
      </c>
      <c r="J45" s="236">
        <v>402.13</v>
      </c>
      <c r="K45" s="293">
        <v>0</v>
      </c>
      <c r="L45" s="293">
        <v>11.72</v>
      </c>
      <c r="M45" s="293">
        <v>449.99</v>
      </c>
      <c r="N45" s="293">
        <v>1304.8599999999999</v>
      </c>
      <c r="O45" s="9">
        <f t="shared" si="0"/>
        <v>3677.9700000000003</v>
      </c>
      <c r="P45" s="298">
        <f>(O45-O46)/O46</f>
        <v>0.32423022639552979</v>
      </c>
      <c r="Q45" s="296">
        <f>O45/$O$84</f>
        <v>2.6433774446050513E-2</v>
      </c>
      <c r="R45" s="297">
        <f>O45-O46</f>
        <v>900.5300000000002</v>
      </c>
    </row>
    <row r="46" spans="1:112" s="14" customFormat="1" ht="16.5" thickBot="1" x14ac:dyDescent="0.3">
      <c r="A46" s="101" t="s">
        <v>16</v>
      </c>
      <c r="B46" s="205">
        <v>602.24</v>
      </c>
      <c r="C46" s="332">
        <v>14.47</v>
      </c>
      <c r="D46" s="61">
        <v>14.47</v>
      </c>
      <c r="E46" s="60">
        <v>0</v>
      </c>
      <c r="F46" s="206">
        <v>20.5</v>
      </c>
      <c r="G46" s="333">
        <v>780.06</v>
      </c>
      <c r="H46" s="61">
        <v>543.85</v>
      </c>
      <c r="I46" s="60">
        <v>236.21</v>
      </c>
      <c r="J46" s="334">
        <v>343.55</v>
      </c>
      <c r="K46" s="61">
        <v>0</v>
      </c>
      <c r="L46" s="60">
        <v>9.4</v>
      </c>
      <c r="M46" s="206">
        <v>335.57</v>
      </c>
      <c r="N46" s="25">
        <v>671.65</v>
      </c>
      <c r="O46" s="137">
        <f t="shared" si="0"/>
        <v>2777.44</v>
      </c>
      <c r="P46" s="234"/>
      <c r="Q46" s="233"/>
      <c r="R46" s="210"/>
    </row>
    <row r="47" spans="1:112" s="229" customFormat="1" ht="16.5" thickBot="1" x14ac:dyDescent="0.3">
      <c r="A47" s="204" t="s">
        <v>62</v>
      </c>
      <c r="B47" s="292">
        <v>25.46</v>
      </c>
      <c r="C47" s="300">
        <v>1.62</v>
      </c>
      <c r="D47" s="293">
        <v>1.62</v>
      </c>
      <c r="E47" s="293">
        <v>0</v>
      </c>
      <c r="F47" s="293">
        <v>12.3</v>
      </c>
      <c r="G47" s="8">
        <v>1777.25</v>
      </c>
      <c r="H47" s="293">
        <v>453.23</v>
      </c>
      <c r="I47" s="294">
        <v>1324.02</v>
      </c>
      <c r="J47" s="226">
        <v>0.65</v>
      </c>
      <c r="K47" s="293">
        <v>0</v>
      </c>
      <c r="L47" s="293">
        <v>3.61</v>
      </c>
      <c r="M47" s="293">
        <v>31.93</v>
      </c>
      <c r="N47" s="293">
        <v>10.94</v>
      </c>
      <c r="O47" s="9">
        <f t="shared" si="0"/>
        <v>1863.7600000000002</v>
      </c>
      <c r="P47" s="299">
        <f>(O47-O48)/O48</f>
        <v>0.11835441518853658</v>
      </c>
      <c r="Q47" s="296">
        <f>O47/$O$84</f>
        <v>1.339494652255758E-2</v>
      </c>
      <c r="R47" s="297">
        <f>O47-O48</f>
        <v>197.24</v>
      </c>
    </row>
    <row r="48" spans="1:112" s="14" customFormat="1" ht="16.5" thickBot="1" x14ac:dyDescent="0.3">
      <c r="A48" s="101" t="s">
        <v>16</v>
      </c>
      <c r="B48" s="205">
        <v>28.75</v>
      </c>
      <c r="C48" s="31">
        <v>1.83</v>
      </c>
      <c r="D48" s="206">
        <v>1.83</v>
      </c>
      <c r="E48" s="61">
        <v>0</v>
      </c>
      <c r="F48" s="60">
        <v>11.62</v>
      </c>
      <c r="G48" s="331">
        <v>1596.01</v>
      </c>
      <c r="H48" s="60">
        <v>462.87</v>
      </c>
      <c r="I48" s="206">
        <v>1133.1400000000001</v>
      </c>
      <c r="J48" s="61">
        <v>0.13</v>
      </c>
      <c r="K48" s="61">
        <v>0</v>
      </c>
      <c r="L48" s="60">
        <v>3.92</v>
      </c>
      <c r="M48" s="206">
        <v>14.51</v>
      </c>
      <c r="N48" s="25">
        <v>9.75</v>
      </c>
      <c r="O48" s="137">
        <f t="shared" si="0"/>
        <v>1666.5200000000002</v>
      </c>
      <c r="P48" s="234"/>
      <c r="Q48" s="233"/>
      <c r="R48" s="210"/>
    </row>
    <row r="49" spans="1:197" s="229" customFormat="1" ht="16.5" thickBot="1" x14ac:dyDescent="0.3">
      <c r="A49" s="204" t="s">
        <v>17</v>
      </c>
      <c r="B49" s="292">
        <v>676.73</v>
      </c>
      <c r="C49" s="300">
        <v>287.04000000000002</v>
      </c>
      <c r="D49" s="293">
        <v>287.04000000000002</v>
      </c>
      <c r="E49" s="293">
        <v>0</v>
      </c>
      <c r="F49" s="293">
        <v>87.9</v>
      </c>
      <c r="G49" s="8">
        <v>3101.83</v>
      </c>
      <c r="H49" s="293">
        <v>1553.06</v>
      </c>
      <c r="I49" s="294">
        <v>1548.77</v>
      </c>
      <c r="J49" s="236">
        <v>666.05</v>
      </c>
      <c r="K49" s="293">
        <v>3.38</v>
      </c>
      <c r="L49" s="293">
        <v>301.27999999999997</v>
      </c>
      <c r="M49" s="293">
        <v>264.26</v>
      </c>
      <c r="N49" s="293">
        <v>1068.8600000000001</v>
      </c>
      <c r="O49" s="9">
        <f t="shared" si="0"/>
        <v>6457.33</v>
      </c>
      <c r="P49" s="298">
        <f>(O49-O50)/O50</f>
        <v>0.45629861504216224</v>
      </c>
      <c r="Q49" s="296">
        <f>O49/$O$84</f>
        <v>4.6409188966662407E-2</v>
      </c>
      <c r="R49" s="297">
        <f>O49-O50</f>
        <v>2023.2600000000002</v>
      </c>
    </row>
    <row r="50" spans="1:197" s="14" customFormat="1" ht="16.5" thickBot="1" x14ac:dyDescent="0.3">
      <c r="A50" s="101" t="s">
        <v>16</v>
      </c>
      <c r="B50" s="205">
        <v>601.44000000000005</v>
      </c>
      <c r="C50" s="31">
        <v>256.29000000000002</v>
      </c>
      <c r="D50" s="206">
        <v>256.29000000000002</v>
      </c>
      <c r="E50" s="60">
        <v>0</v>
      </c>
      <c r="F50" s="206">
        <v>76.16</v>
      </c>
      <c r="G50" s="331">
        <v>2250.58</v>
      </c>
      <c r="H50" s="336">
        <v>1295.5999999999999</v>
      </c>
      <c r="I50" s="336">
        <v>954.98</v>
      </c>
      <c r="J50" s="336">
        <v>434.91</v>
      </c>
      <c r="K50" s="206">
        <v>2.89</v>
      </c>
      <c r="L50" s="60">
        <v>276.52999999999997</v>
      </c>
      <c r="M50" s="60">
        <v>141.97999999999999</v>
      </c>
      <c r="N50" s="25">
        <v>393.29</v>
      </c>
      <c r="O50" s="137">
        <f t="shared" si="0"/>
        <v>4434.07</v>
      </c>
      <c r="P50" s="234"/>
      <c r="Q50" s="233"/>
      <c r="R50" s="210"/>
    </row>
    <row r="51" spans="1:197" s="229" customFormat="1" ht="16.5" thickBot="1" x14ac:dyDescent="0.3">
      <c r="A51" s="204" t="s">
        <v>29</v>
      </c>
      <c r="B51" s="436">
        <v>937.73</v>
      </c>
      <c r="C51" s="436">
        <v>288.06</v>
      </c>
      <c r="D51" s="436">
        <v>181.01</v>
      </c>
      <c r="E51" s="436">
        <v>107.05</v>
      </c>
      <c r="F51" s="436">
        <v>309.54000000000002</v>
      </c>
      <c r="G51" s="436">
        <v>5466.61</v>
      </c>
      <c r="H51" s="436">
        <v>1490.67</v>
      </c>
      <c r="I51" s="436">
        <v>3975.94</v>
      </c>
      <c r="J51" s="436">
        <v>4926.28</v>
      </c>
      <c r="K51" s="436">
        <v>14.64</v>
      </c>
      <c r="L51" s="436">
        <v>143.35</v>
      </c>
      <c r="M51" s="436">
        <v>320.20999999999998</v>
      </c>
      <c r="N51" s="435">
        <v>1292.73</v>
      </c>
      <c r="O51" s="9">
        <f t="shared" si="0"/>
        <v>13699.149999999998</v>
      </c>
      <c r="P51" s="298">
        <f>(O51-O52)/O52</f>
        <v>-3.829237866112184E-2</v>
      </c>
      <c r="Q51" s="296">
        <f>O51/$O$84</f>
        <v>9.8456551087315228E-2</v>
      </c>
      <c r="R51" s="297">
        <f>O51-O52</f>
        <v>-545.46000000000276</v>
      </c>
    </row>
    <row r="52" spans="1:197" s="14" customFormat="1" ht="16.5" thickBot="1" x14ac:dyDescent="0.3">
      <c r="A52" s="144" t="s">
        <v>16</v>
      </c>
      <c r="B52" s="392">
        <v>1050.4000000000001</v>
      </c>
      <c r="C52" s="392">
        <v>293.54000000000002</v>
      </c>
      <c r="D52" s="390">
        <v>179.33</v>
      </c>
      <c r="E52" s="390">
        <v>114.21</v>
      </c>
      <c r="F52" s="390">
        <v>287.16000000000003</v>
      </c>
      <c r="G52" s="391">
        <v>5725.77</v>
      </c>
      <c r="H52" s="392">
        <v>1796.99</v>
      </c>
      <c r="I52" s="392">
        <v>3928.78</v>
      </c>
      <c r="J52" s="390">
        <v>4935.4399999999996</v>
      </c>
      <c r="K52" s="390">
        <v>10.029999999999999</v>
      </c>
      <c r="L52" s="390">
        <v>136.22999999999999</v>
      </c>
      <c r="M52" s="390">
        <v>198.98</v>
      </c>
      <c r="N52" s="393">
        <v>1607.06</v>
      </c>
      <c r="O52" s="355">
        <f t="shared" si="0"/>
        <v>14244.61</v>
      </c>
      <c r="P52" s="234"/>
      <c r="Q52" s="233"/>
      <c r="R52" s="210"/>
    </row>
    <row r="53" spans="1:197" s="229" customFormat="1" ht="16.5" thickBot="1" x14ac:dyDescent="0.3">
      <c r="A53" s="204" t="s">
        <v>22</v>
      </c>
      <c r="B53" s="292">
        <v>121.45</v>
      </c>
      <c r="C53" s="398">
        <v>14.94</v>
      </c>
      <c r="D53" s="293">
        <v>12.37</v>
      </c>
      <c r="E53" s="293">
        <v>2.57</v>
      </c>
      <c r="F53" s="293">
        <v>7.45</v>
      </c>
      <c r="G53" s="32">
        <v>563.17999999999995</v>
      </c>
      <c r="H53" s="293">
        <v>260.41000000000003</v>
      </c>
      <c r="I53" s="294">
        <v>302.77</v>
      </c>
      <c r="J53" s="231">
        <v>107.88</v>
      </c>
      <c r="K53" s="293">
        <v>0</v>
      </c>
      <c r="L53" s="293">
        <v>2.69</v>
      </c>
      <c r="M53" s="293">
        <v>35.6</v>
      </c>
      <c r="N53" s="293">
        <v>1599.91</v>
      </c>
      <c r="O53" s="9">
        <f t="shared" si="0"/>
        <v>2453.1000000000004</v>
      </c>
      <c r="P53" s="298">
        <f>(O53-O54)/O54</f>
        <v>0.5045078196872127</v>
      </c>
      <c r="Q53" s="296">
        <f>O53/$O$84</f>
        <v>1.7630565799505303E-2</v>
      </c>
      <c r="R53" s="297">
        <f>O53-O54</f>
        <v>822.60000000000036</v>
      </c>
    </row>
    <row r="54" spans="1:197" s="14" customFormat="1" ht="16.5" thickBot="1" x14ac:dyDescent="0.3">
      <c r="A54" s="101" t="s">
        <v>16</v>
      </c>
      <c r="B54" s="123">
        <v>120.01</v>
      </c>
      <c r="C54" s="31">
        <v>19.86</v>
      </c>
      <c r="D54" s="206">
        <v>16.8</v>
      </c>
      <c r="E54" s="61">
        <v>3.06</v>
      </c>
      <c r="F54" s="60">
        <v>10.71</v>
      </c>
      <c r="G54" s="335">
        <v>543.34</v>
      </c>
      <c r="H54" s="61">
        <v>286.77999999999997</v>
      </c>
      <c r="I54" s="61">
        <v>256.56</v>
      </c>
      <c r="J54" s="61">
        <v>80.739999999999995</v>
      </c>
      <c r="K54" s="60">
        <v>0</v>
      </c>
      <c r="L54" s="60">
        <v>3.96</v>
      </c>
      <c r="M54" s="206">
        <v>56</v>
      </c>
      <c r="N54" s="25">
        <v>795.88</v>
      </c>
      <c r="O54" s="137">
        <f t="shared" si="0"/>
        <v>1630.5</v>
      </c>
      <c r="P54" s="211"/>
      <c r="Q54" s="209"/>
      <c r="R54" s="210"/>
    </row>
    <row r="55" spans="1:197" ht="16.5" thickBot="1" x14ac:dyDescent="0.3">
      <c r="A55" s="41" t="s">
        <v>65</v>
      </c>
      <c r="B55" s="42">
        <f>SUM(B5,B7,B9,B11,B13,B17,B19,B21,B23,B25,B27,B29,B31,B33,B35,B37,B39,B41,B43,B45,B47,B49,B51,B53,B15)</f>
        <v>10020.34</v>
      </c>
      <c r="C55" s="42">
        <f t="shared" ref="C55:O55" si="1">SUM(C5,C7,C9,C11,C13,C17,C19,C21,C23,C25,C27,C29,C31,C33,C35,C37,C39,C41,C43,C45,C47,C49,C51,C53,C15)</f>
        <v>2809.8799999999997</v>
      </c>
      <c r="D55" s="42">
        <f t="shared" si="1"/>
        <v>2109.7899999999995</v>
      </c>
      <c r="E55" s="42">
        <f t="shared" si="1"/>
        <v>700.09</v>
      </c>
      <c r="F55" s="42">
        <f t="shared" si="1"/>
        <v>2022.9600000000003</v>
      </c>
      <c r="G55" s="42">
        <f t="shared" si="1"/>
        <v>52571.259999999995</v>
      </c>
      <c r="H55" s="42">
        <f t="shared" si="1"/>
        <v>21993.550000000007</v>
      </c>
      <c r="I55" s="42">
        <f t="shared" si="1"/>
        <v>30577.710000000003</v>
      </c>
      <c r="J55" s="42">
        <f t="shared" si="1"/>
        <v>28845.730000000007</v>
      </c>
      <c r="K55" s="42">
        <f t="shared" si="1"/>
        <v>464.93999999999994</v>
      </c>
      <c r="L55" s="42">
        <f t="shared" si="1"/>
        <v>2151.25</v>
      </c>
      <c r="M55" s="42">
        <f t="shared" si="1"/>
        <v>3788.47</v>
      </c>
      <c r="N55" s="42">
        <f t="shared" si="1"/>
        <v>20869.349999999999</v>
      </c>
      <c r="O55" s="42">
        <f t="shared" si="1"/>
        <v>123544.18</v>
      </c>
      <c r="P55" s="43">
        <f>(O55-O56)/O56</f>
        <v>0.12624697503433585</v>
      </c>
      <c r="Q55" s="44">
        <f>O55/$O$84</f>
        <v>0.88791887596752128</v>
      </c>
      <c r="R55" s="45">
        <f>O55-O56</f>
        <v>13848.719999999987</v>
      </c>
      <c r="S55" s="13"/>
      <c r="T55" s="21"/>
    </row>
    <row r="56" spans="1:197" s="52" customFormat="1" ht="16.5" thickBot="1" x14ac:dyDescent="0.3">
      <c r="A56" s="46" t="s">
        <v>26</v>
      </c>
      <c r="B56" s="321">
        <f>SUM(B6,B8,B10,B12,B14,B18,B20,B22,B24,B26,B28,B30,B32,B34,B36,B38,B40,B42,B44,B46,B48,B50,B52,B54,B16)</f>
        <v>9315.6999999999989</v>
      </c>
      <c r="C56" s="321">
        <f t="shared" ref="C56:O56" si="2">SUM(C6,C8,C10,C12,C14,C18,C20,C22,C24,C26,C28,C30,C32,C34,C36,C38,C40,C42,C44,C46,C48,C50,C52,C54,C16)</f>
        <v>2505.44</v>
      </c>
      <c r="D56" s="321">
        <f t="shared" si="2"/>
        <v>1898.5599999999997</v>
      </c>
      <c r="E56" s="321">
        <f t="shared" si="2"/>
        <v>606.88</v>
      </c>
      <c r="F56" s="321">
        <f t="shared" si="2"/>
        <v>1807.1200000000001</v>
      </c>
      <c r="G56" s="321">
        <f t="shared" si="2"/>
        <v>48132.81</v>
      </c>
      <c r="H56" s="321">
        <f t="shared" si="2"/>
        <v>21903.509999999995</v>
      </c>
      <c r="I56" s="321">
        <f t="shared" si="2"/>
        <v>26229.3</v>
      </c>
      <c r="J56" s="321">
        <f t="shared" si="2"/>
        <v>24456.639999999999</v>
      </c>
      <c r="K56" s="321">
        <f t="shared" si="2"/>
        <v>334.61999999999995</v>
      </c>
      <c r="L56" s="321">
        <f t="shared" si="2"/>
        <v>1798.92</v>
      </c>
      <c r="M56" s="321">
        <f t="shared" si="2"/>
        <v>3111.4800000000005</v>
      </c>
      <c r="N56" s="321">
        <f t="shared" si="2"/>
        <v>18232.730000000003</v>
      </c>
      <c r="O56" s="321">
        <f t="shared" si="2"/>
        <v>109695.46</v>
      </c>
      <c r="P56" s="47"/>
      <c r="Q56" s="48"/>
      <c r="R56" s="49"/>
      <c r="S56" s="50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</row>
    <row r="57" spans="1:197" ht="16.5" thickBot="1" x14ac:dyDescent="0.3">
      <c r="A57" s="53" t="s">
        <v>27</v>
      </c>
      <c r="B57" s="54">
        <f>(B55-B56)/B56</f>
        <v>7.5640048520240172E-2</v>
      </c>
      <c r="C57" s="54">
        <f t="shared" ref="C57:O57" si="3">(C55-C56)/C56</f>
        <v>0.12151159077846589</v>
      </c>
      <c r="D57" s="54">
        <f t="shared" si="3"/>
        <v>0.11125800606775652</v>
      </c>
      <c r="E57" s="54">
        <f t="shared" si="3"/>
        <v>0.15358884787766947</v>
      </c>
      <c r="F57" s="54">
        <f t="shared" si="3"/>
        <v>0.11943866483686758</v>
      </c>
      <c r="G57" s="54">
        <f t="shared" si="3"/>
        <v>9.2212567685119512E-2</v>
      </c>
      <c r="H57" s="54">
        <f t="shared" si="3"/>
        <v>4.1107566778115379E-3</v>
      </c>
      <c r="I57" s="54">
        <f t="shared" si="3"/>
        <v>0.1657844471640495</v>
      </c>
      <c r="J57" s="54">
        <f t="shared" si="3"/>
        <v>0.17946414552448772</v>
      </c>
      <c r="K57" s="54">
        <f t="shared" si="3"/>
        <v>0.38945669714900488</v>
      </c>
      <c r="L57" s="54">
        <f t="shared" si="3"/>
        <v>0.19585640273052715</v>
      </c>
      <c r="M57" s="54">
        <f t="shared" si="3"/>
        <v>0.21757813002172574</v>
      </c>
      <c r="N57" s="54">
        <f t="shared" si="3"/>
        <v>0.14460917262527306</v>
      </c>
      <c r="O57" s="54">
        <f t="shared" si="3"/>
        <v>0.12624697503433585</v>
      </c>
      <c r="P57" s="55"/>
      <c r="Q57" s="56"/>
      <c r="R57" s="45"/>
      <c r="S57" s="13"/>
    </row>
    <row r="58" spans="1:197" ht="16.5" thickBot="1" x14ac:dyDescent="0.3">
      <c r="A58" s="7" t="s">
        <v>31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8"/>
      <c r="Q58" s="58"/>
      <c r="R58" s="45"/>
      <c r="S58" s="13"/>
    </row>
    <row r="59" spans="1:197" s="1" customFormat="1" ht="16.5" thickBot="1" x14ac:dyDescent="0.3">
      <c r="A59" s="104" t="s">
        <v>69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28">
        <v>316.13</v>
      </c>
      <c r="K59" s="8">
        <v>0</v>
      </c>
      <c r="L59" s="8">
        <v>0</v>
      </c>
      <c r="M59" s="8">
        <v>59.08</v>
      </c>
      <c r="N59" s="8">
        <v>0</v>
      </c>
      <c r="O59" s="9">
        <f t="shared" ref="O59:O72" si="4">B59+C59+F59+G59+J59+K59+L59+M59+N59</f>
        <v>375.21</v>
      </c>
      <c r="P59" s="59">
        <f>(O59-O60)/O60</f>
        <v>0.98240608654303385</v>
      </c>
      <c r="Q59" s="11">
        <f>O59/$O$84</f>
        <v>2.696655086882876E-3</v>
      </c>
      <c r="R59" s="12">
        <f>O59-O60</f>
        <v>185.94</v>
      </c>
      <c r="S59" s="13"/>
    </row>
    <row r="60" spans="1:197" s="29" customFormat="1" ht="16.5" thickBot="1" x14ac:dyDescent="0.3">
      <c r="A60" s="144" t="s">
        <v>16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64">
        <v>178.45</v>
      </c>
      <c r="K60" s="25">
        <v>0</v>
      </c>
      <c r="L60" s="25">
        <v>0</v>
      </c>
      <c r="M60" s="25">
        <v>10.82</v>
      </c>
      <c r="N60" s="25">
        <v>0</v>
      </c>
      <c r="O60" s="137">
        <f t="shared" si="4"/>
        <v>189.26999999999998</v>
      </c>
      <c r="P60" s="26"/>
      <c r="Q60" s="27"/>
      <c r="R60" s="28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104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27">
        <v>1496.59</v>
      </c>
      <c r="K61" s="18">
        <v>0</v>
      </c>
      <c r="L61" s="18">
        <v>0</v>
      </c>
      <c r="M61" s="18">
        <v>147.04</v>
      </c>
      <c r="N61" s="18">
        <v>0</v>
      </c>
      <c r="O61" s="9">
        <f t="shared" si="4"/>
        <v>1643.6299999999999</v>
      </c>
      <c r="P61" s="19">
        <f>(O61-O62)/O62</f>
        <v>0.27454675165557779</v>
      </c>
      <c r="Q61" s="20">
        <f>O61/$O$84</f>
        <v>1.1812859999609022E-2</v>
      </c>
      <c r="R61" s="12">
        <f>O61-O62</f>
        <v>354.04999999999995</v>
      </c>
      <c r="S61" s="13"/>
    </row>
    <row r="62" spans="1:197" s="16" customFormat="1" ht="16.5" thickBot="1" x14ac:dyDescent="0.3">
      <c r="A62" s="144" t="s">
        <v>16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61">
        <v>0</v>
      </c>
      <c r="J62" s="61">
        <v>1185.54</v>
      </c>
      <c r="K62" s="25">
        <v>0</v>
      </c>
      <c r="L62" s="25">
        <v>0</v>
      </c>
      <c r="M62" s="25">
        <v>104.04</v>
      </c>
      <c r="N62" s="25">
        <v>0</v>
      </c>
      <c r="O62" s="137">
        <f t="shared" si="4"/>
        <v>1289.58</v>
      </c>
      <c r="P62" s="26"/>
      <c r="Q62" s="27"/>
      <c r="R62" s="28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7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27">
        <v>379.54</v>
      </c>
      <c r="K63" s="18">
        <v>0</v>
      </c>
      <c r="L63" s="18">
        <v>0</v>
      </c>
      <c r="M63" s="18">
        <v>13.37</v>
      </c>
      <c r="N63" s="18">
        <v>0</v>
      </c>
      <c r="O63" s="9">
        <f t="shared" si="4"/>
        <v>392.91</v>
      </c>
      <c r="P63" s="19">
        <f>(O63-O64)/O64</f>
        <v>0.48189635664177433</v>
      </c>
      <c r="Q63" s="20">
        <f>O63/$O$84</f>
        <v>2.8238659688898243E-3</v>
      </c>
      <c r="R63" s="12">
        <f>O63-O64</f>
        <v>127.77000000000004</v>
      </c>
      <c r="S63" s="13"/>
    </row>
    <row r="64" spans="1:197" s="16" customFormat="1" ht="16.5" thickBot="1" x14ac:dyDescent="0.3">
      <c r="A64" s="144" t="s">
        <v>16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61">
        <v>0</v>
      </c>
      <c r="J64" s="61">
        <v>249.09</v>
      </c>
      <c r="K64" s="25">
        <v>0</v>
      </c>
      <c r="L64" s="25">
        <v>0</v>
      </c>
      <c r="M64" s="25">
        <v>16.05</v>
      </c>
      <c r="N64" s="25">
        <v>0</v>
      </c>
      <c r="O64" s="137">
        <f t="shared" si="4"/>
        <v>265.14</v>
      </c>
      <c r="P64" s="26"/>
      <c r="Q64" s="27"/>
      <c r="R64" s="28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7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27">
        <v>696.87</v>
      </c>
      <c r="K65" s="18">
        <v>0</v>
      </c>
      <c r="L65" s="18">
        <v>0</v>
      </c>
      <c r="M65" s="18">
        <v>25.97</v>
      </c>
      <c r="N65" s="18">
        <v>0</v>
      </c>
      <c r="O65" s="9">
        <f t="shared" si="4"/>
        <v>722.84</v>
      </c>
      <c r="P65" s="19">
        <f>(O65-O66)/O66</f>
        <v>0.25229985620484768</v>
      </c>
      <c r="Q65" s="20">
        <f>O65/$O$84</f>
        <v>5.1950911836102934E-3</v>
      </c>
      <c r="R65" s="12">
        <f>O65-O66</f>
        <v>145.63000000000011</v>
      </c>
      <c r="S65" s="13"/>
    </row>
    <row r="66" spans="1:112" s="16" customFormat="1" ht="16.5" thickBot="1" x14ac:dyDescent="0.3">
      <c r="A66" s="144" t="s">
        <v>16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61">
        <v>0</v>
      </c>
      <c r="J66" s="60">
        <v>569.9</v>
      </c>
      <c r="K66" s="25">
        <v>0</v>
      </c>
      <c r="L66" s="25">
        <v>0</v>
      </c>
      <c r="M66" s="25">
        <v>7.31</v>
      </c>
      <c r="N66" s="25">
        <v>0</v>
      </c>
      <c r="O66" s="137">
        <f t="shared" si="4"/>
        <v>577.20999999999992</v>
      </c>
      <c r="P66" s="26"/>
      <c r="Q66" s="27"/>
      <c r="R66" s="28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7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1.1299999999999999</v>
      </c>
      <c r="K67" s="18">
        <v>0</v>
      </c>
      <c r="L67" s="18">
        <v>0</v>
      </c>
      <c r="M67" s="18">
        <v>0</v>
      </c>
      <c r="N67" s="18">
        <v>0</v>
      </c>
      <c r="O67" s="18">
        <f t="shared" si="4"/>
        <v>1.1299999999999999</v>
      </c>
      <c r="P67" s="444" t="e">
        <f>(O67-O68)/O68</f>
        <v>#DIV/0!</v>
      </c>
      <c r="Q67" s="20">
        <f>O67/$O$84</f>
        <v>8.1213726930989307E-6</v>
      </c>
      <c r="R67" s="12">
        <f>O67-O68</f>
        <v>1.1299999999999999</v>
      </c>
    </row>
    <row r="68" spans="1:112" s="14" customFormat="1" ht="15.75" thickBot="1" x14ac:dyDescent="0.3">
      <c r="A68" s="144" t="s">
        <v>16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4"/>
        <v>0</v>
      </c>
      <c r="P68" s="66"/>
      <c r="Q68" s="67"/>
      <c r="R68" s="450"/>
    </row>
    <row r="69" spans="1:112" s="23" customFormat="1" ht="16.5" thickBot="1" x14ac:dyDescent="0.3">
      <c r="A69" s="37" t="s">
        <v>34</v>
      </c>
      <c r="B69" s="445">
        <v>0</v>
      </c>
      <c r="C69" s="445">
        <v>0</v>
      </c>
      <c r="D69" s="445">
        <v>0</v>
      </c>
      <c r="E69" s="445">
        <v>0</v>
      </c>
      <c r="F69" s="445">
        <v>0</v>
      </c>
      <c r="G69" s="445">
        <v>0</v>
      </c>
      <c r="H69" s="445">
        <v>0</v>
      </c>
      <c r="I69" s="446">
        <v>0</v>
      </c>
      <c r="J69" s="231">
        <v>1356.93</v>
      </c>
      <c r="K69" s="445">
        <v>0</v>
      </c>
      <c r="L69" s="445">
        <v>0</v>
      </c>
      <c r="M69" s="447">
        <v>116.67</v>
      </c>
      <c r="N69" s="447">
        <v>0</v>
      </c>
      <c r="O69" s="352">
        <f t="shared" si="4"/>
        <v>1473.6000000000001</v>
      </c>
      <c r="P69" s="363">
        <f>(O69-O70)/O70</f>
        <v>0.7604893434005543</v>
      </c>
      <c r="Q69" s="448">
        <f>O69/$O$84</f>
        <v>1.0590844956239458E-2</v>
      </c>
      <c r="R69" s="449">
        <f>O69-O70</f>
        <v>636.56000000000006</v>
      </c>
      <c r="S69" s="34"/>
    </row>
    <row r="70" spans="1:112" s="16" customFormat="1" ht="16.5" thickBot="1" x14ac:dyDescent="0.3">
      <c r="A70" s="14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61">
        <v>0</v>
      </c>
      <c r="J70" s="134">
        <v>757.32</v>
      </c>
      <c r="K70" s="25">
        <v>0</v>
      </c>
      <c r="L70" s="25">
        <v>0</v>
      </c>
      <c r="M70" s="25">
        <v>79.72</v>
      </c>
      <c r="N70" s="25">
        <v>0</v>
      </c>
      <c r="O70" s="137">
        <f t="shared" si="4"/>
        <v>837.04000000000008</v>
      </c>
      <c r="P70" s="26"/>
      <c r="Q70" s="27"/>
      <c r="R70" s="28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229" customFormat="1" ht="16.5" thickBot="1" x14ac:dyDescent="0.3">
      <c r="A71" s="37" t="s">
        <v>64</v>
      </c>
      <c r="B71" s="232">
        <v>0</v>
      </c>
      <c r="C71" s="226">
        <v>0</v>
      </c>
      <c r="D71" s="161">
        <v>0</v>
      </c>
      <c r="E71" s="161">
        <v>0</v>
      </c>
      <c r="F71" s="232">
        <v>0</v>
      </c>
      <c r="G71" s="226">
        <v>0</v>
      </c>
      <c r="H71" s="161">
        <v>0</v>
      </c>
      <c r="I71" s="161">
        <v>0</v>
      </c>
      <c r="J71" s="226">
        <v>3811.72</v>
      </c>
      <c r="K71" s="161">
        <v>0</v>
      </c>
      <c r="L71" s="161">
        <v>0</v>
      </c>
      <c r="M71" s="161">
        <v>89.09</v>
      </c>
      <c r="N71" s="161">
        <v>0</v>
      </c>
      <c r="O71" s="9">
        <f t="shared" si="4"/>
        <v>3900.81</v>
      </c>
      <c r="P71" s="235">
        <f>(O71-O72)/O72</f>
        <v>0.337194394548122</v>
      </c>
      <c r="Q71" s="129">
        <f>O71/$O$84</f>
        <v>2.8035337889351541E-2</v>
      </c>
      <c r="R71" s="63">
        <f>O71-O72</f>
        <v>983.64999999999964</v>
      </c>
    </row>
    <row r="72" spans="1:112" s="14" customFormat="1" ht="16.5" thickBot="1" x14ac:dyDescent="0.3">
      <c r="A72" s="144" t="s">
        <v>36</v>
      </c>
      <c r="B72" s="60">
        <v>0</v>
      </c>
      <c r="C72" s="61">
        <v>0</v>
      </c>
      <c r="D72" s="25">
        <v>0</v>
      </c>
      <c r="E72" s="24">
        <v>0</v>
      </c>
      <c r="F72" s="24">
        <v>0</v>
      </c>
      <c r="G72" s="61">
        <v>0</v>
      </c>
      <c r="H72" s="61">
        <v>0</v>
      </c>
      <c r="I72" s="60">
        <v>0</v>
      </c>
      <c r="J72" s="60">
        <v>2838.36</v>
      </c>
      <c r="K72" s="60">
        <v>0</v>
      </c>
      <c r="L72" s="64">
        <v>0</v>
      </c>
      <c r="M72" s="61">
        <v>78.8</v>
      </c>
      <c r="N72" s="61">
        <v>0</v>
      </c>
      <c r="O72" s="137">
        <f t="shared" si="4"/>
        <v>2917.1600000000003</v>
      </c>
      <c r="P72" s="66"/>
      <c r="Q72" s="67"/>
      <c r="R72" s="28"/>
    </row>
    <row r="73" spans="1:112" ht="16.5" thickBot="1" x14ac:dyDescent="0.3">
      <c r="A73" s="68" t="s">
        <v>37</v>
      </c>
      <c r="B73" s="69">
        <f t="shared" ref="B73:O73" si="5">SUM(B59,B61,B63,B65,B67,B69,B71)</f>
        <v>0</v>
      </c>
      <c r="C73" s="69">
        <f t="shared" si="5"/>
        <v>0</v>
      </c>
      <c r="D73" s="69">
        <f t="shared" si="5"/>
        <v>0</v>
      </c>
      <c r="E73" s="69">
        <f t="shared" si="5"/>
        <v>0</v>
      </c>
      <c r="F73" s="69">
        <f t="shared" si="5"/>
        <v>0</v>
      </c>
      <c r="G73" s="69">
        <f t="shared" si="5"/>
        <v>0</v>
      </c>
      <c r="H73" s="69">
        <f t="shared" si="5"/>
        <v>0</v>
      </c>
      <c r="I73" s="69">
        <f t="shared" si="5"/>
        <v>0</v>
      </c>
      <c r="J73" s="69">
        <f t="shared" si="5"/>
        <v>8058.91</v>
      </c>
      <c r="K73" s="69">
        <f t="shared" si="5"/>
        <v>0</v>
      </c>
      <c r="L73" s="69">
        <f t="shared" si="5"/>
        <v>0</v>
      </c>
      <c r="M73" s="69">
        <f t="shared" si="5"/>
        <v>451.22</v>
      </c>
      <c r="N73" s="69">
        <f t="shared" si="5"/>
        <v>0</v>
      </c>
      <c r="O73" s="69">
        <f t="shared" si="5"/>
        <v>8510.130000000001</v>
      </c>
      <c r="P73" s="55">
        <f>(O73-O74)/O74</f>
        <v>0.40075221384600218</v>
      </c>
      <c r="Q73" s="56">
        <f>O73/$O$84</f>
        <v>6.1162776457276122E-2</v>
      </c>
      <c r="R73" s="70">
        <f>O73-O74</f>
        <v>2434.7300000000014</v>
      </c>
      <c r="S73" s="13"/>
    </row>
    <row r="74" spans="1:112" ht="16.5" thickBot="1" x14ac:dyDescent="0.3">
      <c r="A74" s="46" t="s">
        <v>26</v>
      </c>
      <c r="B74" s="71">
        <f t="shared" ref="B74:O74" si="6">SUM(B60,B62,B64,B66,B68,B70,B72)</f>
        <v>0</v>
      </c>
      <c r="C74" s="71">
        <f t="shared" si="6"/>
        <v>0</v>
      </c>
      <c r="D74" s="71">
        <f t="shared" si="6"/>
        <v>0</v>
      </c>
      <c r="E74" s="71">
        <f t="shared" si="6"/>
        <v>0</v>
      </c>
      <c r="F74" s="71">
        <f t="shared" si="6"/>
        <v>0</v>
      </c>
      <c r="G74" s="71">
        <f t="shared" si="6"/>
        <v>0</v>
      </c>
      <c r="H74" s="71">
        <f t="shared" si="6"/>
        <v>0</v>
      </c>
      <c r="I74" s="71">
        <f t="shared" si="6"/>
        <v>0</v>
      </c>
      <c r="J74" s="71">
        <f t="shared" si="6"/>
        <v>5778.66</v>
      </c>
      <c r="K74" s="71">
        <f t="shared" si="6"/>
        <v>0</v>
      </c>
      <c r="L74" s="71">
        <f t="shared" si="6"/>
        <v>0</v>
      </c>
      <c r="M74" s="71">
        <f t="shared" si="6"/>
        <v>296.74</v>
      </c>
      <c r="N74" s="71">
        <f t="shared" si="6"/>
        <v>0</v>
      </c>
      <c r="O74" s="71">
        <f t="shared" si="6"/>
        <v>6075.4</v>
      </c>
      <c r="P74" s="72"/>
      <c r="Q74" s="73"/>
      <c r="R74" s="74"/>
      <c r="S74" s="13"/>
    </row>
    <row r="75" spans="1:112" ht="16.5" thickBot="1" x14ac:dyDescent="0.3">
      <c r="A75" s="53" t="s">
        <v>27</v>
      </c>
      <c r="B75" s="69"/>
      <c r="C75" s="69"/>
      <c r="D75" s="69"/>
      <c r="E75" s="69"/>
      <c r="F75" s="69"/>
      <c r="G75" s="69"/>
      <c r="H75" s="69"/>
      <c r="I75" s="69"/>
      <c r="J75" s="130">
        <f>(J73-J74)/J74</f>
        <v>0.39459840170558574</v>
      </c>
      <c r="K75" s="54"/>
      <c r="L75" s="54"/>
      <c r="M75" s="75">
        <f>(M73-M74)/M74</f>
        <v>0.52059041585226129</v>
      </c>
      <c r="N75" s="75"/>
      <c r="O75" s="75">
        <f>(O73-O74)/O74</f>
        <v>0.40075221384600218</v>
      </c>
      <c r="P75" s="55"/>
      <c r="Q75" s="56"/>
      <c r="R75" s="45"/>
      <c r="S75" s="13"/>
    </row>
    <row r="76" spans="1:112" ht="16.5" thickBot="1" x14ac:dyDescent="0.3">
      <c r="A76" s="7" t="s">
        <v>38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  <c r="Q76" s="58"/>
      <c r="R76" s="45"/>
      <c r="S76" s="13"/>
    </row>
    <row r="77" spans="1:112" s="1" customFormat="1" ht="16.5" thickBot="1" x14ac:dyDescent="0.3">
      <c r="A77" s="230" t="s">
        <v>40</v>
      </c>
      <c r="B77" s="8">
        <v>0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28">
        <v>0</v>
      </c>
      <c r="K77" s="8">
        <v>0</v>
      </c>
      <c r="L77" s="8">
        <v>0</v>
      </c>
      <c r="M77" s="8">
        <v>0</v>
      </c>
      <c r="N77" s="8">
        <v>6086.69</v>
      </c>
      <c r="O77" s="9">
        <f t="shared" ref="O77:O80" si="7">B77+C77+F77+G77+J77+K77+L77+M77+N77</f>
        <v>6086.69</v>
      </c>
      <c r="P77" s="59">
        <f>(O77-O78)/O78</f>
        <v>-9.902763448293217E-2</v>
      </c>
      <c r="Q77" s="11">
        <f>O77/$O$84</f>
        <v>4.3745378723325956E-2</v>
      </c>
      <c r="R77" s="12">
        <f>O77-O78</f>
        <v>-669</v>
      </c>
      <c r="S77" s="13"/>
      <c r="T77" s="21"/>
    </row>
    <row r="78" spans="1:112" s="16" customFormat="1" ht="16.5" thickBot="1" x14ac:dyDescent="0.3">
      <c r="A78" s="29" t="s">
        <v>16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136">
        <v>0</v>
      </c>
      <c r="K78" s="25">
        <v>0</v>
      </c>
      <c r="L78" s="25">
        <v>0</v>
      </c>
      <c r="M78" s="25">
        <v>0</v>
      </c>
      <c r="N78" s="25">
        <v>6755.69</v>
      </c>
      <c r="O78" s="135">
        <f t="shared" si="7"/>
        <v>6755.69</v>
      </c>
      <c r="P78" s="117"/>
      <c r="Q78" s="118"/>
      <c r="R78" s="119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9">
        <v>0</v>
      </c>
      <c r="K79" s="18">
        <v>0</v>
      </c>
      <c r="L79" s="18">
        <v>0</v>
      </c>
      <c r="M79" s="18">
        <v>0</v>
      </c>
      <c r="N79" s="18">
        <v>998.04</v>
      </c>
      <c r="O79" s="9">
        <f t="shared" si="7"/>
        <v>998.04</v>
      </c>
      <c r="P79" s="19">
        <f>(O79-O80)/O80</f>
        <v>1.3845856909214652E-2</v>
      </c>
      <c r="Q79" s="20">
        <f>O79/$O$84</f>
        <v>7.1729688518765104E-3</v>
      </c>
      <c r="R79" s="12">
        <f>O79-O80</f>
        <v>13.629999999999995</v>
      </c>
      <c r="S79" s="13"/>
      <c r="T79" s="21"/>
    </row>
    <row r="80" spans="1:112" s="16" customFormat="1" ht="16.5" thickBot="1" x14ac:dyDescent="0.3">
      <c r="A80" s="29" t="s">
        <v>16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131">
        <v>0</v>
      </c>
      <c r="K80" s="25">
        <v>0</v>
      </c>
      <c r="L80" s="25">
        <v>0</v>
      </c>
      <c r="M80" s="25">
        <v>0</v>
      </c>
      <c r="N80" s="25">
        <v>984.41</v>
      </c>
      <c r="O80" s="135">
        <f t="shared" si="7"/>
        <v>984.41</v>
      </c>
      <c r="P80" s="117"/>
      <c r="Q80" s="118"/>
      <c r="R80" s="119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8" t="s">
        <v>41</v>
      </c>
      <c r="B81" s="69">
        <f t="shared" ref="B81:O82" si="8">SUM(B77,B79)</f>
        <v>0</v>
      </c>
      <c r="C81" s="69">
        <f t="shared" si="8"/>
        <v>0</v>
      </c>
      <c r="D81" s="69">
        <f t="shared" si="8"/>
        <v>0</v>
      </c>
      <c r="E81" s="69">
        <f t="shared" si="8"/>
        <v>0</v>
      </c>
      <c r="F81" s="69">
        <f t="shared" si="8"/>
        <v>0</v>
      </c>
      <c r="G81" s="69">
        <f t="shared" si="8"/>
        <v>0</v>
      </c>
      <c r="H81" s="69">
        <f t="shared" si="8"/>
        <v>0</v>
      </c>
      <c r="I81" s="69">
        <f t="shared" si="8"/>
        <v>0</v>
      </c>
      <c r="J81" s="69">
        <f>SUM(J77,J79)</f>
        <v>0</v>
      </c>
      <c r="K81" s="69">
        <f t="shared" si="8"/>
        <v>0</v>
      </c>
      <c r="L81" s="69">
        <f t="shared" si="8"/>
        <v>0</v>
      </c>
      <c r="M81" s="69">
        <f t="shared" si="8"/>
        <v>0</v>
      </c>
      <c r="N81" s="69">
        <f>SUM(N77,N79)</f>
        <v>7084.73</v>
      </c>
      <c r="O81" s="69">
        <f t="shared" si="8"/>
        <v>7084.73</v>
      </c>
      <c r="P81" s="55">
        <f>(O81-O82)/O82</f>
        <v>-8.4672032661076715E-2</v>
      </c>
      <c r="Q81" s="56">
        <f>O81/$O$84</f>
        <v>5.0918347575202465E-2</v>
      </c>
      <c r="R81" s="45">
        <f>O81-O82</f>
        <v>-655.36999999999989</v>
      </c>
      <c r="S81" s="13"/>
    </row>
    <row r="82" spans="1:197" ht="15.75" thickBot="1" x14ac:dyDescent="0.3">
      <c r="A82" s="46" t="s">
        <v>26</v>
      </c>
      <c r="B82" s="76">
        <f t="shared" si="8"/>
        <v>0</v>
      </c>
      <c r="C82" s="76">
        <f t="shared" si="8"/>
        <v>0</v>
      </c>
      <c r="D82" s="76">
        <f t="shared" si="8"/>
        <v>0</v>
      </c>
      <c r="E82" s="76">
        <f t="shared" si="8"/>
        <v>0</v>
      </c>
      <c r="F82" s="76">
        <f t="shared" si="8"/>
        <v>0</v>
      </c>
      <c r="G82" s="76">
        <f t="shared" si="8"/>
        <v>0</v>
      </c>
      <c r="H82" s="76">
        <f t="shared" si="8"/>
        <v>0</v>
      </c>
      <c r="I82" s="76">
        <f t="shared" si="8"/>
        <v>0</v>
      </c>
      <c r="J82" s="76">
        <f>SUM(J78,J80)</f>
        <v>0</v>
      </c>
      <c r="K82" s="76">
        <f t="shared" si="8"/>
        <v>0</v>
      </c>
      <c r="L82" s="76">
        <f t="shared" si="8"/>
        <v>0</v>
      </c>
      <c r="M82" s="76">
        <f t="shared" si="8"/>
        <v>0</v>
      </c>
      <c r="N82" s="76">
        <f>SUM(N78,N80)</f>
        <v>7740.0999999999995</v>
      </c>
      <c r="O82" s="76">
        <f>B82+C82+F82+G82+J82+K82+L82+M82+N82</f>
        <v>7740.0999999999995</v>
      </c>
      <c r="P82" s="77"/>
      <c r="Q82" s="78"/>
      <c r="R82" s="62"/>
      <c r="S82" s="13"/>
    </row>
    <row r="83" spans="1:197" ht="16.5" thickBot="1" x14ac:dyDescent="0.3">
      <c r="A83" s="53" t="s">
        <v>27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130">
        <f>(N81-N82)/N82</f>
        <v>-8.4672032661076715E-2</v>
      </c>
      <c r="O83" s="75">
        <f>(O81-O82)/O82</f>
        <v>-8.4672032661076715E-2</v>
      </c>
      <c r="P83" s="55"/>
      <c r="Q83" s="56"/>
      <c r="R83" s="45"/>
      <c r="S83" s="13"/>
    </row>
    <row r="84" spans="1:197" ht="16.5" thickBot="1" x14ac:dyDescent="0.3">
      <c r="A84" s="79" t="s">
        <v>42</v>
      </c>
      <c r="B84" s="80">
        <f>SUM(B55,B73,B81)</f>
        <v>10020.34</v>
      </c>
      <c r="C84" s="80">
        <f t="shared" ref="C84:N84" si="9">SUM(C55,C73,C81)</f>
        <v>2809.8799999999997</v>
      </c>
      <c r="D84" s="80">
        <f t="shared" si="9"/>
        <v>2109.7899999999995</v>
      </c>
      <c r="E84" s="80">
        <f t="shared" si="9"/>
        <v>700.09</v>
      </c>
      <c r="F84" s="80">
        <f t="shared" si="9"/>
        <v>2022.9600000000003</v>
      </c>
      <c r="G84" s="80">
        <f t="shared" si="9"/>
        <v>52571.259999999995</v>
      </c>
      <c r="H84" s="80">
        <f t="shared" si="9"/>
        <v>21993.550000000007</v>
      </c>
      <c r="I84" s="80">
        <f t="shared" si="9"/>
        <v>30577.710000000003</v>
      </c>
      <c r="J84" s="80">
        <f t="shared" si="9"/>
        <v>36904.640000000007</v>
      </c>
      <c r="K84" s="80">
        <f t="shared" si="9"/>
        <v>464.93999999999994</v>
      </c>
      <c r="L84" s="80">
        <f t="shared" si="9"/>
        <v>2151.25</v>
      </c>
      <c r="M84" s="80">
        <f t="shared" si="9"/>
        <v>4239.6899999999996</v>
      </c>
      <c r="N84" s="80">
        <f t="shared" si="9"/>
        <v>27954.079999999998</v>
      </c>
      <c r="O84" s="80">
        <f>SUM(O55,O73,O81)</f>
        <v>139139.04</v>
      </c>
      <c r="P84" s="55">
        <f>(O84-O85)/O85</f>
        <v>0.12653192882639727</v>
      </c>
      <c r="Q84" s="56">
        <f>O84/$O$84</f>
        <v>1</v>
      </c>
      <c r="R84" s="45">
        <f>O84-O85</f>
        <v>15628.080000000002</v>
      </c>
      <c r="S84" s="13"/>
    </row>
    <row r="85" spans="1:197" ht="15.75" x14ac:dyDescent="0.25">
      <c r="A85" s="81" t="s">
        <v>26</v>
      </c>
      <c r="B85" s="82">
        <f>SUM(B56,B74,B82)</f>
        <v>9315.6999999999989</v>
      </c>
      <c r="C85" s="82">
        <f t="shared" ref="C85:O85" si="10">SUM(C56,C74,C82)</f>
        <v>2505.44</v>
      </c>
      <c r="D85" s="82">
        <f t="shared" si="10"/>
        <v>1898.5599999999997</v>
      </c>
      <c r="E85" s="82">
        <f t="shared" si="10"/>
        <v>606.88</v>
      </c>
      <c r="F85" s="82">
        <f t="shared" si="10"/>
        <v>1807.1200000000001</v>
      </c>
      <c r="G85" s="82">
        <f t="shared" si="10"/>
        <v>48132.81</v>
      </c>
      <c r="H85" s="82">
        <f t="shared" si="10"/>
        <v>21903.509999999995</v>
      </c>
      <c r="I85" s="82">
        <f t="shared" si="10"/>
        <v>26229.3</v>
      </c>
      <c r="J85" s="82">
        <f t="shared" si="10"/>
        <v>30235.3</v>
      </c>
      <c r="K85" s="82">
        <f t="shared" si="10"/>
        <v>334.61999999999995</v>
      </c>
      <c r="L85" s="82">
        <f t="shared" si="10"/>
        <v>1798.92</v>
      </c>
      <c r="M85" s="82">
        <f t="shared" si="10"/>
        <v>3408.2200000000003</v>
      </c>
      <c r="N85" s="82">
        <f t="shared" si="10"/>
        <v>25972.83</v>
      </c>
      <c r="O85" s="82">
        <f t="shared" si="10"/>
        <v>123510.96</v>
      </c>
      <c r="P85" s="83"/>
      <c r="Q85" s="84"/>
      <c r="R85" s="85"/>
      <c r="S85" s="13"/>
    </row>
    <row r="86" spans="1:197" ht="15.75" x14ac:dyDescent="0.25">
      <c r="A86" s="86" t="s">
        <v>27</v>
      </c>
      <c r="B86" s="87">
        <f t="shared" ref="B86:N86" si="11">(B84-B85)/B85</f>
        <v>7.5640048520240172E-2</v>
      </c>
      <c r="C86" s="87">
        <f t="shared" si="11"/>
        <v>0.12151159077846589</v>
      </c>
      <c r="D86" s="87">
        <f t="shared" si="11"/>
        <v>0.11125800606775652</v>
      </c>
      <c r="E86" s="87">
        <f t="shared" si="11"/>
        <v>0.15358884787766947</v>
      </c>
      <c r="F86" s="87">
        <f t="shared" si="11"/>
        <v>0.11943866483686758</v>
      </c>
      <c r="G86" s="87">
        <f t="shared" si="11"/>
        <v>9.2212567685119512E-2</v>
      </c>
      <c r="H86" s="87">
        <f t="shared" si="11"/>
        <v>4.1107566778115379E-3</v>
      </c>
      <c r="I86" s="87">
        <f t="shared" si="11"/>
        <v>0.1657844471640495</v>
      </c>
      <c r="J86" s="87">
        <f t="shared" si="11"/>
        <v>0.22058124113205452</v>
      </c>
      <c r="K86" s="87">
        <f t="shared" si="11"/>
        <v>0.38945669714900488</v>
      </c>
      <c r="L86" s="87">
        <f t="shared" si="11"/>
        <v>0.19585640273052715</v>
      </c>
      <c r="M86" s="87">
        <f t="shared" si="11"/>
        <v>0.24396019036329794</v>
      </c>
      <c r="N86" s="87">
        <f t="shared" si="11"/>
        <v>7.6281637387993387E-2</v>
      </c>
      <c r="O86" s="88">
        <f>(O84-O85)/O85</f>
        <v>0.12653192882639727</v>
      </c>
      <c r="P86" s="89"/>
      <c r="Q86" s="90"/>
      <c r="R86" s="89"/>
      <c r="S86" s="13"/>
    </row>
    <row r="87" spans="1:197" s="1" customFormat="1" ht="15.75" x14ac:dyDescent="0.25">
      <c r="A87" s="91" t="s">
        <v>43</v>
      </c>
      <c r="B87" s="87">
        <f t="shared" ref="B87:O87" si="12">B84/$O$84</f>
        <v>7.2016739514661018E-2</v>
      </c>
      <c r="C87" s="87">
        <f t="shared" si="12"/>
        <v>2.0194763453880375E-2</v>
      </c>
      <c r="D87" s="87">
        <f t="shared" si="12"/>
        <v>1.516317778245415E-2</v>
      </c>
      <c r="E87" s="87">
        <f t="shared" si="12"/>
        <v>5.0315856714262218E-3</v>
      </c>
      <c r="F87" s="87">
        <f t="shared" si="12"/>
        <v>1.453912575507205E-2</v>
      </c>
      <c r="G87" s="87">
        <f t="shared" si="12"/>
        <v>0.3778325623060213</v>
      </c>
      <c r="H87" s="87">
        <f t="shared" si="12"/>
        <v>0.15806886406575757</v>
      </c>
      <c r="I87" s="87">
        <f t="shared" si="12"/>
        <v>0.21976369824026384</v>
      </c>
      <c r="J87" s="87">
        <f t="shared" si="12"/>
        <v>0.26523569517225365</v>
      </c>
      <c r="K87" s="87">
        <f t="shared" si="12"/>
        <v>3.3415495751587757E-3</v>
      </c>
      <c r="L87" s="87">
        <f t="shared" si="12"/>
        <v>1.5461153102680598E-2</v>
      </c>
      <c r="M87" s="87">
        <f t="shared" si="12"/>
        <v>3.0470887250623545E-2</v>
      </c>
      <c r="N87" s="87">
        <f t="shared" si="12"/>
        <v>0.20090752386964864</v>
      </c>
      <c r="O87" s="87">
        <f t="shared" si="12"/>
        <v>1</v>
      </c>
      <c r="P87" s="89"/>
      <c r="Q87" s="90"/>
      <c r="R87" s="89"/>
      <c r="S87" s="13"/>
    </row>
    <row r="88" spans="1:197" s="1" customFormat="1" ht="15.75" x14ac:dyDescent="0.25">
      <c r="A88" s="92" t="s">
        <v>44</v>
      </c>
      <c r="B88" s="93">
        <f t="shared" ref="B88:N88" si="13">B85/$O$85</f>
        <v>7.5424075725749343E-2</v>
      </c>
      <c r="C88" s="93">
        <f t="shared" si="13"/>
        <v>2.0285163357162798E-2</v>
      </c>
      <c r="D88" s="93">
        <f t="shared" si="13"/>
        <v>1.5371591314649321E-2</v>
      </c>
      <c r="E88" s="93">
        <f t="shared" si="13"/>
        <v>4.9135720425134742E-3</v>
      </c>
      <c r="F88" s="93">
        <f t="shared" si="13"/>
        <v>1.4631252157703252E-2</v>
      </c>
      <c r="G88" s="93">
        <f t="shared" si="13"/>
        <v>0.38970476790075953</v>
      </c>
      <c r="H88" s="93">
        <f t="shared" si="13"/>
        <v>0.17734061819291175</v>
      </c>
      <c r="I88" s="93">
        <f t="shared" si="13"/>
        <v>0.21236414970784778</v>
      </c>
      <c r="J88" s="93">
        <f t="shared" si="13"/>
        <v>0.2447985182853408</v>
      </c>
      <c r="K88" s="93">
        <f t="shared" si="13"/>
        <v>2.7092332534699747E-3</v>
      </c>
      <c r="L88" s="93">
        <f t="shared" si="13"/>
        <v>1.4564861288423311E-2</v>
      </c>
      <c r="M88" s="93">
        <f t="shared" si="13"/>
        <v>2.7594474206985357E-2</v>
      </c>
      <c r="N88" s="93">
        <f t="shared" si="13"/>
        <v>0.21028765382440553</v>
      </c>
      <c r="O88" s="94">
        <f>B88+C88+F88+G88+J88+L88+K88+M88+N88</f>
        <v>0.99999999999999978</v>
      </c>
      <c r="P88" s="85"/>
      <c r="Q88" s="95"/>
      <c r="R88" s="85"/>
      <c r="S88" s="13"/>
    </row>
    <row r="89" spans="1:197" s="1" customFormat="1" ht="15.75" x14ac:dyDescent="0.25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1:197" ht="18.75" x14ac:dyDescent="0.3">
      <c r="A90" s="97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213" customFormat="1" x14ac:dyDescent="0.25">
      <c r="A91" s="213" t="s">
        <v>67</v>
      </c>
    </row>
    <row r="92" spans="1:197" s="213" customFormat="1" x14ac:dyDescent="0.25">
      <c r="A92" s="213" t="s">
        <v>68</v>
      </c>
    </row>
    <row r="93" spans="1:197" s="1" customFormat="1" x14ac:dyDescent="0.25">
      <c r="A93" s="213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213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213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2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Portfolio-JAN'19</vt:lpstr>
      <vt:lpstr>Miscellaneous portfolio-JAN'19</vt:lpstr>
      <vt:lpstr>Segmentwise Report JAN 2019</vt:lpstr>
      <vt:lpstr>'Segmentwise Report JAN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2019-02-21T09:40:31Z</cp:lastPrinted>
  <dcterms:created xsi:type="dcterms:W3CDTF">2017-03-30T08:47:18Z</dcterms:created>
  <dcterms:modified xsi:type="dcterms:W3CDTF">2019-02-21T09:48:22Z</dcterms:modified>
</cp:coreProperties>
</file>