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5BCB8FF-F461-4108-92BE-6E6B217874D3}" xr6:coauthVersionLast="36" xr6:coauthVersionMax="36" xr10:uidLastSave="{00000000-0000-0000-0000-000000000000}"/>
  <bookViews>
    <workbookView xWindow="0" yWindow="0" windowWidth="20490" windowHeight="7680" tabRatio="432" firstSheet="2" activeTab="2" xr2:uid="{00000000-000D-0000-FFFF-FFFF00000000}"/>
  </bookViews>
  <sheets>
    <sheet name="Health Portfolio-AUG'18" sheetId="9" r:id="rId1"/>
    <sheet name="Miscellaneous portfolio-AUG'18" sheetId="10" r:id="rId2"/>
    <sheet name="Segmentwise Report AUG 2018" sheetId="11" r:id="rId3"/>
  </sheets>
  <definedNames>
    <definedName name="_xlnm.Print_Titles" localSheetId="2">'Segmentwise Report AUG 2018'!$3:$3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10" l="1"/>
  <c r="E57" i="10"/>
  <c r="E56" i="10"/>
  <c r="E55" i="10"/>
  <c r="E50" i="10"/>
  <c r="E39" i="10"/>
  <c r="E40" i="10"/>
  <c r="J80" i="11"/>
  <c r="J79" i="11"/>
  <c r="F9" i="9"/>
  <c r="F10" i="9"/>
  <c r="F39" i="10" l="1"/>
  <c r="O7" i="11"/>
  <c r="O8" i="11"/>
  <c r="C52" i="10" l="1"/>
  <c r="D52" i="10"/>
  <c r="B52" i="10"/>
  <c r="C51" i="10"/>
  <c r="D51" i="10"/>
  <c r="B51" i="10"/>
  <c r="E16" i="10"/>
  <c r="E15" i="10"/>
  <c r="H15" i="10" l="1"/>
  <c r="F15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6" i="10"/>
  <c r="E37" i="10"/>
  <c r="E38" i="10"/>
  <c r="E41" i="10"/>
  <c r="E42" i="10"/>
  <c r="E43" i="10"/>
  <c r="E44" i="10"/>
  <c r="E45" i="10"/>
  <c r="E46" i="10"/>
  <c r="E47" i="10"/>
  <c r="E48" i="10"/>
  <c r="E49" i="10"/>
  <c r="G43" i="9" l="1"/>
  <c r="E75" i="9"/>
  <c r="D74" i="9"/>
  <c r="E74" i="9"/>
  <c r="G53" i="9"/>
  <c r="G45" i="9"/>
  <c r="R47" i="11"/>
  <c r="P53" i="11"/>
  <c r="H47" i="10"/>
  <c r="F47" i="10"/>
  <c r="F43" i="10"/>
  <c r="H43" i="10"/>
  <c r="H39" i="10"/>
  <c r="F49" i="10"/>
  <c r="H49" i="10"/>
  <c r="F45" i="10"/>
  <c r="H45" i="10"/>
  <c r="H41" i="10"/>
  <c r="F41" i="10"/>
  <c r="H37" i="10"/>
  <c r="F37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3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L72" i="11"/>
  <c r="K72" i="11"/>
  <c r="J72" i="11"/>
  <c r="J83" i="11" s="1"/>
  <c r="I72" i="11"/>
  <c r="H72" i="11"/>
  <c r="F72" i="11"/>
  <c r="E72" i="11"/>
  <c r="D72" i="11"/>
  <c r="B72" i="11"/>
  <c r="N71" i="11"/>
  <c r="M71" i="11"/>
  <c r="L71" i="11"/>
  <c r="K71" i="11"/>
  <c r="J71" i="11"/>
  <c r="J82" i="11" s="1"/>
  <c r="I71" i="11"/>
  <c r="I82" i="11" s="1"/>
  <c r="H71" i="1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60" i="10"/>
  <c r="D63" i="10" s="1"/>
  <c r="C60" i="10"/>
  <c r="C63" i="10" s="1"/>
  <c r="B60" i="10"/>
  <c r="B63" i="10" s="1"/>
  <c r="D59" i="10"/>
  <c r="D62" i="10" s="1"/>
  <c r="C59" i="10"/>
  <c r="C62" i="10" s="1"/>
  <c r="B59" i="10"/>
  <c r="B62" i="10" s="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8" i="9"/>
  <c r="F7" i="9"/>
  <c r="L82" i="11" l="1"/>
  <c r="D83" i="11"/>
  <c r="H82" i="11"/>
  <c r="I83" i="11"/>
  <c r="M83" i="11"/>
  <c r="E52" i="10"/>
  <c r="M82" i="11"/>
  <c r="E83" i="11"/>
  <c r="F83" i="11"/>
  <c r="K83" i="11"/>
  <c r="K82" i="11"/>
  <c r="B83" i="11"/>
  <c r="H83" i="11"/>
  <c r="L83" i="11"/>
  <c r="E51" i="10"/>
  <c r="G69" i="9"/>
  <c r="F55" i="9"/>
  <c r="F56" i="9"/>
  <c r="F72" i="9"/>
  <c r="F71" i="9"/>
  <c r="O78" i="11"/>
  <c r="F17" i="10"/>
  <c r="B73" i="9"/>
  <c r="I21" i="9"/>
  <c r="G21" i="9"/>
  <c r="I63" i="9"/>
  <c r="I67" i="9"/>
  <c r="H23" i="10"/>
  <c r="H27" i="10"/>
  <c r="O61" i="11"/>
  <c r="O63" i="11"/>
  <c r="I27" i="9"/>
  <c r="G71" i="1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H57" i="10"/>
  <c r="H9" i="10"/>
  <c r="G63" i="9"/>
  <c r="I9" i="9"/>
  <c r="I25" i="9"/>
  <c r="I11" i="9"/>
  <c r="D61" i="10"/>
  <c r="H29" i="10"/>
  <c r="H7" i="10"/>
  <c r="F11" i="10"/>
  <c r="C73" i="9"/>
  <c r="I35" i="9"/>
  <c r="E57" i="9"/>
  <c r="I17" i="9"/>
  <c r="N81" i="11"/>
  <c r="J73" i="11"/>
  <c r="E60" i="10"/>
  <c r="B61" i="10"/>
  <c r="H19" i="10"/>
  <c r="H33" i="10"/>
  <c r="H55" i="10"/>
  <c r="H21" i="10"/>
  <c r="H35" i="10"/>
  <c r="C61" i="10"/>
  <c r="H11" i="10"/>
  <c r="H25" i="10"/>
  <c r="F31" i="10"/>
  <c r="F33" i="10"/>
  <c r="H13" i="10"/>
  <c r="H17" i="10"/>
  <c r="F23" i="10"/>
  <c r="F25" i="10"/>
  <c r="H31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9" i="10"/>
  <c r="F27" i="10"/>
  <c r="F35" i="10"/>
  <c r="F55" i="10"/>
  <c r="E59" i="10"/>
  <c r="F9" i="10"/>
  <c r="F21" i="10"/>
  <c r="F29" i="10"/>
  <c r="C53" i="10"/>
  <c r="F57" i="10"/>
  <c r="F7" i="10"/>
  <c r="D53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G82" i="11" l="1"/>
  <c r="F75" i="9"/>
  <c r="F78" i="9" s="1"/>
  <c r="C83" i="11"/>
  <c r="E61" i="10"/>
  <c r="E63" i="10"/>
  <c r="B66" i="10" s="1"/>
  <c r="E62" i="10"/>
  <c r="G39" i="10" s="1"/>
  <c r="P77" i="11"/>
  <c r="F74" i="9"/>
  <c r="H5" i="9" s="1"/>
  <c r="E53" i="10"/>
  <c r="P21" i="11"/>
  <c r="R37" i="11"/>
  <c r="H84" i="11"/>
  <c r="R63" i="11"/>
  <c r="R61" i="11"/>
  <c r="L84" i="11"/>
  <c r="R77" i="11"/>
  <c r="P61" i="11"/>
  <c r="F51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4" i="10"/>
  <c r="F73" i="9"/>
  <c r="D64" i="10"/>
  <c r="C64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9" i="10"/>
  <c r="F59" i="10"/>
  <c r="H51" i="10"/>
  <c r="I55" i="9"/>
  <c r="F57" i="9"/>
  <c r="G55" i="9"/>
  <c r="C76" i="9"/>
  <c r="B76" i="9"/>
  <c r="E76" i="9"/>
  <c r="G15" i="10" l="1"/>
  <c r="H51" i="9"/>
  <c r="H15" i="9"/>
  <c r="P71" i="11"/>
  <c r="G37" i="10"/>
  <c r="G45" i="10"/>
  <c r="G43" i="10"/>
  <c r="G41" i="10"/>
  <c r="G49" i="10"/>
  <c r="G47" i="10"/>
  <c r="H45" i="9"/>
  <c r="H49" i="9"/>
  <c r="H43" i="9"/>
  <c r="H47" i="9"/>
  <c r="H53" i="9"/>
  <c r="P79" i="11"/>
  <c r="C77" i="9"/>
  <c r="H21" i="9"/>
  <c r="O81" i="11"/>
  <c r="C78" i="9"/>
  <c r="E66" i="10"/>
  <c r="E77" i="9"/>
  <c r="D78" i="9"/>
  <c r="B78" i="9"/>
  <c r="E78" i="9"/>
  <c r="B77" i="9"/>
  <c r="R71" i="11"/>
  <c r="C66" i="10"/>
  <c r="D66" i="10"/>
  <c r="O73" i="11"/>
  <c r="C84" i="11"/>
  <c r="G84" i="11"/>
  <c r="E65" i="10"/>
  <c r="E64" i="10"/>
  <c r="H62" i="10"/>
  <c r="G31" i="10"/>
  <c r="G23" i="10"/>
  <c r="G62" i="10"/>
  <c r="F62" i="10"/>
  <c r="G33" i="10"/>
  <c r="G25" i="10"/>
  <c r="G17" i="10"/>
  <c r="G11" i="10"/>
  <c r="G9" i="10"/>
  <c r="G55" i="10"/>
  <c r="G13" i="10"/>
  <c r="G27" i="10"/>
  <c r="C65" i="10"/>
  <c r="G29" i="10"/>
  <c r="G57" i="10"/>
  <c r="B65" i="10"/>
  <c r="D65" i="10"/>
  <c r="G21" i="10"/>
  <c r="G7" i="10"/>
  <c r="G19" i="10"/>
  <c r="G35" i="10"/>
  <c r="G51" i="10"/>
  <c r="G59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<sst xmlns="http://schemas.openxmlformats.org/spreadsheetml/2006/main" count="271" uniqueCount="80">
  <si>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</si>
  <si>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</si>
  <si>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</si>
  <si>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</si>
  <si>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</si>
  <si>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</si>
  <si>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</si>
  <si>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</si>
  <si>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</si>
  <si>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</si>
  <si>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</si>
  <si>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</si>
  <si>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</si>
  <si>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</si>
  <si>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</si>
  <si>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</si>
  <si>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</si>
  <si>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</si>
  <si>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</si>
  <si>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</si>
  <si>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</si>
  <si>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</si>
  <si>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</si>
  <si>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</si>
  <si>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</si>
  <si>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</si>
  <si>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</si>
  <si>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</si>
  <si>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</si>
  <si>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</si>
  <si>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</si>
  <si>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</si>
  <si>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</si>
  <si>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</si>
  <si>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</si>
  <si>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</si>
  <si>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</si>
  <si>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</si>
  <si>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</si>
  <si>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</si>
  <si>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</si>
  <si>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</si>
  <si>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</si>
  <si>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</si>
  <si>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</si>
  <si>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</si>
  <si>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</si>
  <si>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</si>
  <si>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</si>
  <si>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</si>
  <si>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</si>
  <si>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</si>
  <si>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</si>
  <si>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</si>
  <si>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</si>
  <si>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</si>
  <si>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</si>
  <si>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</si>
  <si>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</si>
  <si>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</si>
  <si>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</si>
  <si>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</si>
  <si>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</si>
  <si>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</si>
  <si>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</si>
  <si>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</si>
  <si>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</si>
  <si>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</si>
  <si>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</si>
  <si>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</si>
  <si>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</si>
  <si>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</si>
  <si>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</si>
  <si>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</si>
  <si>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</si>
  <si>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</si>
  <si>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</si>
  <si>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</si>
  <si>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GROSS DIRECT PREMIUM INCOME UNDERWRITTEN BY NON-LIFE INSURERS WITHIN INDIA  (SEGMENT WISE) : FOR THE PERIOD UPTO AUGUST 2018 (PROVISIONAL &amp; UNAUDITED ) IN FY 2018-19  (Rs. In Crs.)</t>
  </si>
  <si>
    <t>GROSS DIRECT PREMIUM INCOME UNDERWRITTEN BY NON-LIFE INSURERS WITHIN INDIA  (SEGMENT WISE) : FOR THE PERIOD UPTO AUGUST 2018 (PROVISIONAL &amp; UNAUDITED ) IN FY 2018-19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</si>
</sst>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7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on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ont="1" applyFill="1" applyBorder="1" applyAlignment="1">
      <alignment wrapText="1"/>
    </xf>
    <xf numFmtId="2" fontId="0" fillId="3" borderId="10" xfId="0" applyNumberFormat="1" applyFont="1" applyFill="1" applyBorder="1" applyAlignment="1">
      <alignment wrapText="1"/>
    </xf>
    <xf numFmtId="0" fontId="4" fillId="35" borderId="69" xfId="0" applyFont="1" applyFill="1" applyBorder="1" applyAlignment="1">
      <alignment wrapText="1"/>
    </xf>
    <xf numFmtId="0" fontId="4" fillId="35" borderId="6" xfId="0" applyFont="1" applyFill="1" applyBorder="1" applyAlignment="1">
      <alignment wrapText="1"/>
    </xf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42" xfId="0" applyNumberFormat="1" applyFont="1" applyBorder="1"/>
    <xf numFmtId="2" fontId="19" fillId="0" borderId="33" xfId="0" applyNumberFormat="1" applyFont="1" applyBorder="1"/>
    <xf numFmtId="2" fontId="19" fillId="0" borderId="14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workbookViewId="0">
      <pane ySplit="2" topLeftCell="A3" activePane="bottomLeft" state="frozen"/>
      <selection pane="bottomLeft" sqref="A1:I2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63" t="s">
        <v>78</v>
      </c>
      <c r="B1" s="463"/>
      <c r="C1" s="463"/>
      <c r="D1" s="463"/>
      <c r="E1" s="463"/>
      <c r="F1" s="463"/>
      <c r="G1" s="463"/>
      <c r="H1" s="463"/>
      <c r="I1" s="463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64"/>
      <c r="B2" s="464"/>
      <c r="C2" s="464"/>
      <c r="D2" s="464"/>
      <c r="E2" s="464"/>
      <c r="F2" s="464"/>
      <c r="G2" s="464"/>
      <c r="H2" s="464"/>
      <c r="I2" s="464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49</v>
      </c>
      <c r="C3" s="4" t="s">
        <v>50</v>
      </c>
      <c r="D3" s="4" t="s">
        <v>51</v>
      </c>
      <c r="E3" s="4" t="s">
        <v>52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63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3" t="s">
        <v>72</v>
      </c>
      <c r="B5" s="169">
        <v>8.99</v>
      </c>
      <c r="C5" s="169">
        <v>0</v>
      </c>
      <c r="D5" s="169">
        <v>0</v>
      </c>
      <c r="E5" s="169">
        <v>0</v>
      </c>
      <c r="F5" s="169">
        <f>B5+C5+D5+E5</f>
        <v>8.99</v>
      </c>
      <c r="G5" s="389" t="e">
        <f>(F5-F6)/F6</f>
        <v>#DIV/0!</v>
      </c>
      <c r="H5" s="393">
        <f>F5/$F$74</f>
        <v>5.2123979697738887E-4</v>
      </c>
      <c r="I5" s="390">
        <f>F5-F6</f>
        <v>8.99</v>
      </c>
    </row>
    <row r="6" spans="1:18" ht="16.5" thickBot="1" x14ac:dyDescent="0.3">
      <c r="A6" s="324" t="s">
        <v>36</v>
      </c>
      <c r="B6" s="391">
        <v>0</v>
      </c>
      <c r="C6" s="417">
        <v>0</v>
      </c>
      <c r="D6" s="392">
        <v>0</v>
      </c>
      <c r="E6" s="392">
        <v>0</v>
      </c>
      <c r="F6" s="164">
        <f t="shared" ref="F6:F40" si="0">B6+C6+D6+E6</f>
        <v>0</v>
      </c>
      <c r="G6" s="388"/>
      <c r="H6" s="386"/>
      <c r="I6" s="387"/>
    </row>
    <row r="7" spans="1:18" ht="16.5" thickBot="1" x14ac:dyDescent="0.3">
      <c r="A7" s="40" t="s">
        <v>19</v>
      </c>
      <c r="B7" s="415">
        <v>212.58</v>
      </c>
      <c r="C7" s="420">
        <v>532.67999999999995</v>
      </c>
      <c r="D7" s="416">
        <v>266.02</v>
      </c>
      <c r="E7" s="427">
        <v>70.709999999999994</v>
      </c>
      <c r="F7" s="161">
        <f>B7+C7+D7+E7</f>
        <v>1081.99</v>
      </c>
      <c r="G7" s="162">
        <f>(F7-F8)/F8</f>
        <v>0.93312608315020262</v>
      </c>
      <c r="H7" s="162">
        <f>F7/$F$74</f>
        <v>6.2733731694278635E-2</v>
      </c>
      <c r="I7" s="128">
        <f>F7-F8</f>
        <v>522.28</v>
      </c>
    </row>
    <row r="8" spans="1:18" ht="15.75" thickBot="1" x14ac:dyDescent="0.3">
      <c r="A8" s="113" t="s">
        <v>16</v>
      </c>
      <c r="B8" s="444">
        <v>184.25</v>
      </c>
      <c r="C8" s="445">
        <v>302.18</v>
      </c>
      <c r="D8" s="445">
        <v>4.29</v>
      </c>
      <c r="E8" s="446">
        <v>68.989999999999995</v>
      </c>
      <c r="F8" s="227">
        <f t="shared" si="0"/>
        <v>559.71</v>
      </c>
      <c r="G8" s="167"/>
      <c r="H8" s="167"/>
      <c r="I8" s="155"/>
    </row>
    <row r="9" spans="1:18" ht="16.5" thickBot="1" x14ac:dyDescent="0.3">
      <c r="A9" s="40" t="s">
        <v>23</v>
      </c>
      <c r="B9" s="429">
        <v>4.58</v>
      </c>
      <c r="C9" s="422">
        <v>102.91</v>
      </c>
      <c r="D9" s="414">
        <v>0</v>
      </c>
      <c r="E9" s="422">
        <v>35.71</v>
      </c>
      <c r="F9" s="161">
        <f t="shared" si="0"/>
        <v>143.19999999999999</v>
      </c>
      <c r="G9" s="162">
        <f t="shared" ref="G9:G41" si="1">(F9-F10)/F10</f>
        <v>2.3279107599349289</v>
      </c>
      <c r="H9" s="162">
        <f>F9/$F$74</f>
        <v>8.3027295803294859E-3</v>
      </c>
      <c r="I9" s="128">
        <f>F9-F10</f>
        <v>100.16999999999999</v>
      </c>
    </row>
    <row r="10" spans="1:18" ht="15.75" thickBot="1" x14ac:dyDescent="0.3">
      <c r="A10" s="113" t="s">
        <v>16</v>
      </c>
      <c r="B10" s="421">
        <v>3.27</v>
      </c>
      <c r="C10" s="419">
        <v>35.869999999999997</v>
      </c>
      <c r="D10" s="432">
        <v>0</v>
      </c>
      <c r="E10" s="426">
        <v>3.89</v>
      </c>
      <c r="F10" s="424">
        <f t="shared" si="0"/>
        <v>43.03</v>
      </c>
      <c r="G10" s="167"/>
      <c r="H10" s="167"/>
      <c r="I10" s="155"/>
    </row>
    <row r="11" spans="1:18" ht="16.5" thickBot="1" x14ac:dyDescent="0.3">
      <c r="A11" s="40" t="s">
        <v>20</v>
      </c>
      <c r="B11" s="10">
        <v>87.79</v>
      </c>
      <c r="C11" s="33">
        <v>22.76</v>
      </c>
      <c r="D11" s="33">
        <v>0</v>
      </c>
      <c r="E11" s="33">
        <v>1.36</v>
      </c>
      <c r="F11" s="161">
        <f t="shared" si="0"/>
        <v>111.91000000000001</v>
      </c>
      <c r="G11" s="162">
        <f t="shared" si="1"/>
        <v>-1.0521662245800032E-2</v>
      </c>
      <c r="H11" s="162">
        <f>F11/$F$74</f>
        <v>6.4885367830633586E-3</v>
      </c>
      <c r="I11" s="128">
        <f>F11-F12</f>
        <v>-1.1899999999999835</v>
      </c>
    </row>
    <row r="12" spans="1:18" ht="15.75" thickBot="1" x14ac:dyDescent="0.3">
      <c r="A12" s="113" t="s">
        <v>16</v>
      </c>
      <c r="B12" s="26">
        <v>88.66</v>
      </c>
      <c r="C12" s="26">
        <v>22.41</v>
      </c>
      <c r="D12" s="26">
        <v>0</v>
      </c>
      <c r="E12" s="26">
        <v>2.0299999999999998</v>
      </c>
      <c r="F12" s="227">
        <f t="shared" si="0"/>
        <v>113.1</v>
      </c>
      <c r="G12" s="165"/>
      <c r="H12" s="165"/>
      <c r="I12" s="155"/>
    </row>
    <row r="13" spans="1:18" ht="16.5" thickBot="1" x14ac:dyDescent="0.3">
      <c r="A13" s="112" t="s">
        <v>70</v>
      </c>
      <c r="B13" s="19">
        <v>0</v>
      </c>
      <c r="C13" s="19">
        <v>70.3</v>
      </c>
      <c r="D13" s="19">
        <v>0</v>
      </c>
      <c r="E13" s="19">
        <v>0</v>
      </c>
      <c r="F13" s="161">
        <f t="shared" si="0"/>
        <v>70.3</v>
      </c>
      <c r="G13" s="163" t="e">
        <f t="shared" si="1"/>
        <v>#DIV/0!</v>
      </c>
      <c r="H13" s="163">
        <f>F13/$F$74</f>
        <v>4.0759908484438749E-3</v>
      </c>
      <c r="I13" s="128">
        <f>F13-F14</f>
        <v>70.3</v>
      </c>
    </row>
    <row r="14" spans="1:18" ht="15.75" thickBot="1" x14ac:dyDescent="0.3">
      <c r="A14" s="113" t="s">
        <v>16</v>
      </c>
      <c r="B14" s="368">
        <v>0</v>
      </c>
      <c r="C14" s="65">
        <v>0</v>
      </c>
      <c r="D14" s="368">
        <v>0</v>
      </c>
      <c r="E14" s="26">
        <v>0</v>
      </c>
      <c r="F14" s="227">
        <f t="shared" si="0"/>
        <v>0</v>
      </c>
      <c r="G14" s="166"/>
      <c r="H14" s="166"/>
      <c r="I14" s="155"/>
    </row>
    <row r="15" spans="1:18" s="2" customFormat="1" ht="15.75" thickBot="1" x14ac:dyDescent="0.3">
      <c r="A15" s="216" t="s">
        <v>76</v>
      </c>
      <c r="B15" s="252">
        <v>0.26</v>
      </c>
      <c r="C15" s="241">
        <v>25.22</v>
      </c>
      <c r="D15" s="241">
        <v>0</v>
      </c>
      <c r="E15" s="241">
        <v>0</v>
      </c>
      <c r="F15" s="442">
        <f>B15+C15+D15+E15</f>
        <v>25.48</v>
      </c>
      <c r="G15" s="443" t="e">
        <f t="shared" ref="G15" si="2">(F15-F16)/F16</f>
        <v>#DIV/0!</v>
      </c>
      <c r="H15" s="443">
        <f>F15/$F$74</f>
        <v>1.4773292577290177E-3</v>
      </c>
      <c r="I15" s="178">
        <f>F15-F16</f>
        <v>25.48</v>
      </c>
    </row>
    <row r="16" spans="1:18" ht="15.75" thickBot="1" x14ac:dyDescent="0.3">
      <c r="A16" s="113" t="s">
        <v>16</v>
      </c>
      <c r="B16" s="146">
        <v>0</v>
      </c>
      <c r="C16" s="369">
        <v>0</v>
      </c>
      <c r="D16" s="72">
        <v>0</v>
      </c>
      <c r="E16" s="72">
        <v>0</v>
      </c>
      <c r="F16" s="227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18.920000000000002</v>
      </c>
      <c r="C17" s="33">
        <v>72.540000000000006</v>
      </c>
      <c r="D17" s="33">
        <v>4.54</v>
      </c>
      <c r="E17" s="33">
        <v>8.4600000000000009</v>
      </c>
      <c r="F17" s="161">
        <f t="shared" si="0"/>
        <v>104.46000000000001</v>
      </c>
      <c r="G17" s="163">
        <f t="shared" si="1"/>
        <v>8.3984940631336887E-3</v>
      </c>
      <c r="H17" s="162">
        <f>F17/$F$74</f>
        <v>6.056586117047613E-3</v>
      </c>
      <c r="I17" s="128">
        <f>F17-F18</f>
        <v>0.87000000000001876</v>
      </c>
    </row>
    <row r="18" spans="1:9" ht="15.75" thickBot="1" x14ac:dyDescent="0.3">
      <c r="A18" s="113" t="s">
        <v>16</v>
      </c>
      <c r="B18" s="26">
        <v>14.05</v>
      </c>
      <c r="C18" s="26">
        <v>74.849999999999994</v>
      </c>
      <c r="D18" s="26">
        <v>7.03</v>
      </c>
      <c r="E18" s="26">
        <v>7.66</v>
      </c>
      <c r="F18" s="227">
        <f t="shared" si="0"/>
        <v>103.58999999999999</v>
      </c>
      <c r="G18" s="167"/>
      <c r="H18" s="165"/>
      <c r="I18" s="155"/>
    </row>
    <row r="19" spans="1:9" ht="16.5" thickBot="1" x14ac:dyDescent="0.3">
      <c r="A19" s="40" t="s">
        <v>71</v>
      </c>
      <c r="B19" s="19">
        <v>5.31</v>
      </c>
      <c r="C19" s="19">
        <v>0</v>
      </c>
      <c r="D19" s="19">
        <v>0</v>
      </c>
      <c r="E19" s="19">
        <v>1.91</v>
      </c>
      <c r="F19" s="161">
        <f t="shared" si="0"/>
        <v>7.22</v>
      </c>
      <c r="G19" s="162" t="e">
        <f t="shared" si="1"/>
        <v>#DIV/0!</v>
      </c>
      <c r="H19" s="162">
        <f>F19/$F$74</f>
        <v>4.1861527632666826E-4</v>
      </c>
      <c r="I19" s="128">
        <f>F19-F20</f>
        <v>7.22</v>
      </c>
    </row>
    <row r="20" spans="1:9" ht="15.75" thickBot="1" x14ac:dyDescent="0.3">
      <c r="A20" s="113" t="s">
        <v>16</v>
      </c>
      <c r="B20" s="26">
        <v>0</v>
      </c>
      <c r="C20" s="26">
        <v>0</v>
      </c>
      <c r="D20" s="26">
        <v>0</v>
      </c>
      <c r="E20" s="26">
        <v>0</v>
      </c>
      <c r="F20" s="227">
        <f t="shared" si="0"/>
        <v>0</v>
      </c>
      <c r="G20" s="167"/>
      <c r="H20" s="167"/>
      <c r="I20" s="155"/>
    </row>
    <row r="21" spans="1:9" ht="16.5" thickBot="1" x14ac:dyDescent="0.3">
      <c r="A21" s="40" t="s">
        <v>56</v>
      </c>
      <c r="B21" s="123">
        <v>206.7</v>
      </c>
      <c r="C21" s="123">
        <v>270.74</v>
      </c>
      <c r="D21" s="124">
        <v>0</v>
      </c>
      <c r="E21" s="18">
        <v>11.19</v>
      </c>
      <c r="F21" s="161">
        <f>B21+C21+D21+E21</f>
        <v>488.63</v>
      </c>
      <c r="G21" s="162">
        <f t="shared" si="1"/>
        <v>0.31313321329714328</v>
      </c>
      <c r="H21" s="162">
        <f>F21/$F$74</f>
        <v>2.8330745494667579E-2</v>
      </c>
      <c r="I21" s="128">
        <f>F21-F22</f>
        <v>116.51999999999998</v>
      </c>
    </row>
    <row r="22" spans="1:9" ht="16.5" thickBot="1" x14ac:dyDescent="0.3">
      <c r="A22" s="113" t="s">
        <v>16</v>
      </c>
      <c r="B22" s="138">
        <v>290.93</v>
      </c>
      <c r="C22" s="138">
        <v>72.67</v>
      </c>
      <c r="D22" s="214">
        <v>0</v>
      </c>
      <c r="E22" s="138">
        <v>8.51</v>
      </c>
      <c r="F22" s="227">
        <f>B22+C22+D22+E22</f>
        <v>372.11</v>
      </c>
      <c r="G22" s="167"/>
      <c r="H22" s="167"/>
      <c r="I22" s="155"/>
    </row>
    <row r="23" spans="1:9" ht="16.5" thickBot="1" x14ac:dyDescent="0.3">
      <c r="A23" s="40" t="s">
        <v>57</v>
      </c>
      <c r="B23" s="33">
        <v>425.1</v>
      </c>
      <c r="C23" s="33">
        <v>528.14</v>
      </c>
      <c r="D23" s="33">
        <v>10.92</v>
      </c>
      <c r="E23" s="33">
        <v>89.47</v>
      </c>
      <c r="F23" s="161">
        <f t="shared" si="0"/>
        <v>1053.6299999999999</v>
      </c>
      <c r="G23" s="162">
        <f t="shared" si="1"/>
        <v>0.23981266841603613</v>
      </c>
      <c r="H23" s="162">
        <f>F23/$F$74</f>
        <v>6.108942016566031E-2</v>
      </c>
      <c r="I23" s="128">
        <f>F23-F24</f>
        <v>203.79999999999995</v>
      </c>
    </row>
    <row r="24" spans="1:9" ht="15.75" thickBot="1" x14ac:dyDescent="0.3">
      <c r="A24" s="113" t="s">
        <v>16</v>
      </c>
      <c r="B24" s="26">
        <v>402.37</v>
      </c>
      <c r="C24" s="26">
        <v>340.96</v>
      </c>
      <c r="D24" s="26">
        <v>21.49</v>
      </c>
      <c r="E24" s="26">
        <v>85.01</v>
      </c>
      <c r="F24" s="227">
        <f t="shared" si="0"/>
        <v>849.82999999999993</v>
      </c>
      <c r="G24" s="167"/>
      <c r="H24" s="167"/>
      <c r="I24" s="155"/>
    </row>
    <row r="25" spans="1:9" ht="16.5" thickBot="1" x14ac:dyDescent="0.3">
      <c r="A25" s="40" t="s">
        <v>58</v>
      </c>
      <c r="B25" s="19">
        <v>52.38</v>
      </c>
      <c r="C25" s="19">
        <v>241.06</v>
      </c>
      <c r="D25" s="19">
        <v>35.65</v>
      </c>
      <c r="E25" s="19">
        <v>1.97</v>
      </c>
      <c r="F25" s="161">
        <f t="shared" si="0"/>
        <v>331.06</v>
      </c>
      <c r="G25" s="162">
        <f t="shared" si="1"/>
        <v>0.6210155217157125</v>
      </c>
      <c r="H25" s="162">
        <f>F25/$F$74</f>
        <v>1.9194843958546648E-2</v>
      </c>
      <c r="I25" s="128">
        <f>F25-F26</f>
        <v>126.82999999999998</v>
      </c>
    </row>
    <row r="26" spans="1:9" ht="15.75" thickBot="1" x14ac:dyDescent="0.3">
      <c r="A26" s="113" t="s">
        <v>16</v>
      </c>
      <c r="B26" s="26">
        <v>46.12</v>
      </c>
      <c r="C26" s="26">
        <v>117.63</v>
      </c>
      <c r="D26" s="26">
        <v>38.619999999999997</v>
      </c>
      <c r="E26" s="26">
        <v>1.86</v>
      </c>
      <c r="F26" s="227">
        <f t="shared" si="0"/>
        <v>204.23000000000002</v>
      </c>
      <c r="G26" s="167"/>
      <c r="H26" s="167"/>
      <c r="I26" s="155"/>
    </row>
    <row r="27" spans="1:9" ht="16.5" thickBot="1" x14ac:dyDescent="0.3">
      <c r="A27" s="40" t="s">
        <v>55</v>
      </c>
      <c r="B27" s="19">
        <v>11.84</v>
      </c>
      <c r="C27" s="19">
        <v>6.5</v>
      </c>
      <c r="D27" s="19">
        <v>0</v>
      </c>
      <c r="E27" s="19">
        <v>0</v>
      </c>
      <c r="F27" s="161">
        <f t="shared" si="0"/>
        <v>18.34</v>
      </c>
      <c r="G27" s="162">
        <f t="shared" si="1"/>
        <v>1.6088193456614512</v>
      </c>
      <c r="H27" s="162">
        <f>F27/$F$74</f>
        <v>1.0633523778159411E-3</v>
      </c>
      <c r="I27" s="128">
        <f>F27-F28</f>
        <v>11.31</v>
      </c>
    </row>
    <row r="28" spans="1:9" ht="15.75" thickBot="1" x14ac:dyDescent="0.3">
      <c r="A28" s="113" t="s">
        <v>16</v>
      </c>
      <c r="B28" s="26">
        <v>6.6</v>
      </c>
      <c r="C28" s="26">
        <v>0.43</v>
      </c>
      <c r="D28" s="26">
        <v>0</v>
      </c>
      <c r="E28" s="26">
        <v>0</v>
      </c>
      <c r="F28" s="227">
        <f t="shared" si="0"/>
        <v>7.0299999999999994</v>
      </c>
      <c r="G28" s="167"/>
      <c r="H28" s="167"/>
      <c r="I28" s="155"/>
    </row>
    <row r="29" spans="1:9" ht="16.5" thickBot="1" x14ac:dyDescent="0.3">
      <c r="A29" s="40" t="s">
        <v>77</v>
      </c>
      <c r="B29" s="19">
        <v>7.69</v>
      </c>
      <c r="C29" s="19">
        <v>76.459999999999994</v>
      </c>
      <c r="D29" s="19">
        <v>0</v>
      </c>
      <c r="E29" s="19">
        <v>0</v>
      </c>
      <c r="F29" s="161">
        <f t="shared" si="0"/>
        <v>84.149999999999991</v>
      </c>
      <c r="G29" s="162">
        <f t="shared" si="1"/>
        <v>0.61361457334611658</v>
      </c>
      <c r="H29" s="162">
        <f>F29/$F$74</f>
        <v>4.8790132275469706E-3</v>
      </c>
      <c r="I29" s="128">
        <f>F29-F30</f>
        <v>31.999999999999986</v>
      </c>
    </row>
    <row r="30" spans="1:9" ht="15.75" thickBot="1" x14ac:dyDescent="0.3">
      <c r="A30" s="113" t="s">
        <v>16</v>
      </c>
      <c r="B30" s="26">
        <v>8.34</v>
      </c>
      <c r="C30" s="26">
        <v>43.81</v>
      </c>
      <c r="D30" s="26">
        <v>0</v>
      </c>
      <c r="E30" s="26">
        <v>0</v>
      </c>
      <c r="F30" s="227">
        <f t="shared" si="0"/>
        <v>52.150000000000006</v>
      </c>
      <c r="G30" s="167"/>
      <c r="H30" s="167"/>
      <c r="I30" s="155"/>
    </row>
    <row r="31" spans="1:9" ht="16.5" thickBot="1" x14ac:dyDescent="0.3">
      <c r="A31" s="40" t="s">
        <v>25</v>
      </c>
      <c r="B31" s="19">
        <v>0.57999999999999996</v>
      </c>
      <c r="C31" s="19">
        <v>7.46</v>
      </c>
      <c r="D31" s="19">
        <v>0</v>
      </c>
      <c r="E31" s="19">
        <v>0</v>
      </c>
      <c r="F31" s="161">
        <f t="shared" si="0"/>
        <v>8.0399999999999991</v>
      </c>
      <c r="G31" s="162">
        <f t="shared" si="1"/>
        <v>0.31803278688524583</v>
      </c>
      <c r="H31" s="162">
        <f>F31/$F$74</f>
        <v>4.6615883956598508E-4</v>
      </c>
      <c r="I31" s="128">
        <f>F31-F32</f>
        <v>1.9399999999999995</v>
      </c>
    </row>
    <row r="32" spans="1:9" ht="15.75" thickBot="1" x14ac:dyDescent="0.3">
      <c r="A32" s="113" t="s">
        <v>16</v>
      </c>
      <c r="B32" s="26">
        <v>6.1</v>
      </c>
      <c r="C32" s="26">
        <v>0</v>
      </c>
      <c r="D32" s="26">
        <v>0</v>
      </c>
      <c r="E32" s="26">
        <v>0</v>
      </c>
      <c r="F32" s="227">
        <f t="shared" si="0"/>
        <v>6.1</v>
      </c>
      <c r="G32" s="165"/>
      <c r="H32" s="165"/>
      <c r="I32" s="155"/>
    </row>
    <row r="33" spans="1:35" ht="16.5" thickBot="1" x14ac:dyDescent="0.3">
      <c r="A33" s="40" t="s">
        <v>59</v>
      </c>
      <c r="B33" s="396">
        <v>603.97</v>
      </c>
      <c r="C33" s="435">
        <v>1693.16</v>
      </c>
      <c r="D33" s="399">
        <v>-132.94</v>
      </c>
      <c r="E33" s="398">
        <v>2.73</v>
      </c>
      <c r="F33" s="161">
        <f t="shared" si="0"/>
        <v>2166.92</v>
      </c>
      <c r="G33" s="162">
        <f t="shared" si="1"/>
        <v>-0.10295122143061175</v>
      </c>
      <c r="H33" s="163">
        <f>F33/$F$74</f>
        <v>0.12563792445675678</v>
      </c>
      <c r="I33" s="128">
        <f>F33-F34</f>
        <v>-248.69000000000005</v>
      </c>
    </row>
    <row r="34" spans="1:35" ht="15.75" thickBot="1" x14ac:dyDescent="0.3">
      <c r="A34" s="113" t="s">
        <v>16</v>
      </c>
      <c r="B34" s="454">
        <v>588.11</v>
      </c>
      <c r="C34" s="432">
        <v>1658.45</v>
      </c>
      <c r="D34" s="455">
        <v>166.05</v>
      </c>
      <c r="E34" s="455">
        <v>3</v>
      </c>
      <c r="F34" s="294">
        <f t="shared" si="0"/>
        <v>2415.61</v>
      </c>
      <c r="G34" s="167"/>
      <c r="H34" s="167"/>
      <c r="I34" s="155"/>
    </row>
    <row r="35" spans="1:35" s="2" customFormat="1" ht="16.5" thickBot="1" x14ac:dyDescent="0.3">
      <c r="A35" s="40" t="s">
        <v>28</v>
      </c>
      <c r="B35" s="140">
        <v>905.76</v>
      </c>
      <c r="C35" s="140">
        <v>2121.2600000000002</v>
      </c>
      <c r="D35" s="140">
        <v>323.68</v>
      </c>
      <c r="E35" s="174">
        <v>7.3</v>
      </c>
      <c r="F35" s="161">
        <f t="shared" si="0"/>
        <v>3358.0000000000005</v>
      </c>
      <c r="G35" s="175">
        <f t="shared" si="1"/>
        <v>0.21782713237614124</v>
      </c>
      <c r="H35" s="176">
        <f>F35/$F$74</f>
        <v>0.19469668946051968</v>
      </c>
      <c r="I35" s="177">
        <f>F35-F36</f>
        <v>600.63000000000056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741.77</v>
      </c>
      <c r="C36" s="65">
        <v>1882.94</v>
      </c>
      <c r="D36" s="65">
        <v>125.48</v>
      </c>
      <c r="E36" s="65">
        <v>7.18</v>
      </c>
      <c r="F36" s="227">
        <f t="shared" si="0"/>
        <v>2757.37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30</v>
      </c>
      <c r="B37" s="139">
        <v>595.79999999999995</v>
      </c>
      <c r="C37" s="139">
        <v>911.15</v>
      </c>
      <c r="D37" s="139">
        <v>12.48</v>
      </c>
      <c r="E37" s="139">
        <v>3.22</v>
      </c>
      <c r="F37" s="161">
        <f t="shared" si="0"/>
        <v>1522.6499999999999</v>
      </c>
      <c r="G37" s="175">
        <f t="shared" si="1"/>
        <v>0.15250119212516161</v>
      </c>
      <c r="H37" s="179">
        <f>F37/$F$74</f>
        <v>8.8283178739446175E-2</v>
      </c>
      <c r="I37" s="178">
        <f>F37-F38</f>
        <v>201.47999999999979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547.19000000000005</v>
      </c>
      <c r="C38" s="65">
        <v>750.27</v>
      </c>
      <c r="D38" s="65">
        <v>20.46</v>
      </c>
      <c r="E38" s="65">
        <v>3.25</v>
      </c>
      <c r="F38" s="227">
        <f t="shared" si="0"/>
        <v>1321.17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60</v>
      </c>
      <c r="B39" s="139">
        <v>0.04</v>
      </c>
      <c r="C39" s="139">
        <v>0</v>
      </c>
      <c r="D39" s="139">
        <v>0</v>
      </c>
      <c r="E39" s="139">
        <v>0</v>
      </c>
      <c r="F39" s="161">
        <f t="shared" si="0"/>
        <v>0.04</v>
      </c>
      <c r="G39" s="162">
        <f t="shared" si="1"/>
        <v>0.33333333333333343</v>
      </c>
      <c r="H39" s="162">
        <f>F39/$F$74</f>
        <v>2.3191982067959461E-6</v>
      </c>
      <c r="I39" s="128">
        <f>F39-F40</f>
        <v>1.0000000000000002E-2</v>
      </c>
    </row>
    <row r="40" spans="1:35" ht="15.75" thickBot="1" x14ac:dyDescent="0.3">
      <c r="A40" s="113" t="s">
        <v>16</v>
      </c>
      <c r="B40" s="65">
        <v>0.03</v>
      </c>
      <c r="C40" s="65">
        <v>0</v>
      </c>
      <c r="D40" s="65">
        <v>0</v>
      </c>
      <c r="E40" s="65">
        <v>0</v>
      </c>
      <c r="F40" s="227">
        <f t="shared" si="0"/>
        <v>0.03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28.97</v>
      </c>
      <c r="C41" s="139">
        <v>333.69</v>
      </c>
      <c r="D41" s="139">
        <v>288.35000000000002</v>
      </c>
      <c r="E41" s="139">
        <v>27.91</v>
      </c>
      <c r="F41" s="161">
        <f>B41+C41+D41+E41</f>
        <v>678.92</v>
      </c>
      <c r="G41" s="162">
        <f t="shared" si="1"/>
        <v>0.33819529309733115</v>
      </c>
      <c r="H41" s="162">
        <f>F41/$F$74</f>
        <v>3.9363751163947587E-2</v>
      </c>
      <c r="I41" s="128">
        <f>F41-F42</f>
        <v>171.57999999999998</v>
      </c>
    </row>
    <row r="42" spans="1:35" ht="15.75" thickBot="1" x14ac:dyDescent="0.3">
      <c r="A42" s="113" t="s">
        <v>16</v>
      </c>
      <c r="B42" s="65">
        <v>24.28</v>
      </c>
      <c r="C42" s="65">
        <v>208.34</v>
      </c>
      <c r="D42" s="65">
        <v>252.03</v>
      </c>
      <c r="E42" s="65">
        <v>22.69</v>
      </c>
      <c r="F42" s="257">
        <f>B42+C42+D42+E42</f>
        <v>507.34</v>
      </c>
      <c r="G42" s="166"/>
      <c r="H42" s="167"/>
      <c r="I42" s="155"/>
    </row>
    <row r="43" spans="1:35" ht="15.75" thickBot="1" x14ac:dyDescent="0.3">
      <c r="A43" s="216" t="s">
        <v>61</v>
      </c>
      <c r="B43" s="241">
        <v>78.12</v>
      </c>
      <c r="C43" s="247">
        <v>76.459999999999994</v>
      </c>
      <c r="D43" s="247">
        <v>0</v>
      </c>
      <c r="E43" s="247">
        <v>1.1299999999999999</v>
      </c>
      <c r="F43" s="258">
        <f t="shared" ref="F43:F54" si="3">B43+C43+D43+E43</f>
        <v>155.70999999999998</v>
      </c>
      <c r="G43" s="175">
        <f t="shared" ref="G43" si="4">(F43-F44)/F44</f>
        <v>0.29198473282442733</v>
      </c>
      <c r="H43" s="260">
        <f>F43/$F$74</f>
        <v>9.0280588195049173E-3</v>
      </c>
      <c r="I43" s="178">
        <f>F43-F44</f>
        <v>35.189999999999984</v>
      </c>
    </row>
    <row r="44" spans="1:35" ht="15.75" thickBot="1" x14ac:dyDescent="0.3">
      <c r="A44" s="156" t="s">
        <v>16</v>
      </c>
      <c r="B44" s="367">
        <v>67.97</v>
      </c>
      <c r="C44" s="66">
        <v>51.61</v>
      </c>
      <c r="D44" s="66">
        <v>0</v>
      </c>
      <c r="E44" s="66">
        <v>0.94</v>
      </c>
      <c r="F44" s="294">
        <f t="shared" si="3"/>
        <v>120.52</v>
      </c>
      <c r="G44" s="167"/>
      <c r="H44" s="238"/>
      <c r="I44" s="243"/>
      <c r="K44" s="108"/>
    </row>
    <row r="45" spans="1:35" ht="15.75" thickBot="1" x14ac:dyDescent="0.3">
      <c r="A45" s="239" t="s">
        <v>24</v>
      </c>
      <c r="B45" s="240">
        <v>38.72</v>
      </c>
      <c r="C45" s="241">
        <v>163.35</v>
      </c>
      <c r="D45" s="241">
        <v>0</v>
      </c>
      <c r="E45" s="241">
        <v>0.43</v>
      </c>
      <c r="F45" s="161">
        <f t="shared" si="3"/>
        <v>202.5</v>
      </c>
      <c r="G45" s="175">
        <f t="shared" ref="G45" si="5">(F45-F46)/F46</f>
        <v>0.47788643993577568</v>
      </c>
      <c r="H45" s="175">
        <f>F45/$F$74</f>
        <v>1.1740940921904476E-2</v>
      </c>
      <c r="I45" s="261">
        <f>F45-F46</f>
        <v>65.47999999999999</v>
      </c>
      <c r="J45" s="256"/>
    </row>
    <row r="46" spans="1:35" ht="15.75" thickBot="1" x14ac:dyDescent="0.3">
      <c r="A46" s="113" t="s">
        <v>16</v>
      </c>
      <c r="B46" s="146">
        <v>24.05</v>
      </c>
      <c r="C46" s="72">
        <v>112.48</v>
      </c>
      <c r="D46" s="72">
        <v>0</v>
      </c>
      <c r="E46" s="72">
        <v>0.49</v>
      </c>
      <c r="F46" s="227">
        <f t="shared" si="3"/>
        <v>137.02000000000001</v>
      </c>
      <c r="G46" s="165"/>
      <c r="H46" s="165"/>
      <c r="I46" s="237"/>
    </row>
    <row r="47" spans="1:35" ht="15.75" thickBot="1" x14ac:dyDescent="0.3">
      <c r="A47" s="216" t="s">
        <v>62</v>
      </c>
      <c r="B47" s="252">
        <v>0.03</v>
      </c>
      <c r="C47" s="433">
        <v>0</v>
      </c>
      <c r="D47" s="433">
        <v>0</v>
      </c>
      <c r="E47" s="433">
        <v>0.25</v>
      </c>
      <c r="F47" s="159">
        <f t="shared" si="3"/>
        <v>0.28000000000000003</v>
      </c>
      <c r="G47" s="175">
        <f t="shared" ref="G47" si="6">(F47-F48)/F48</f>
        <v>3.6666666666666674</v>
      </c>
      <c r="H47" s="175">
        <f>F47/$F$74</f>
        <v>1.6234387447571623E-5</v>
      </c>
      <c r="I47" s="178">
        <f>F47-F48</f>
        <v>0.22000000000000003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0.06</v>
      </c>
      <c r="F48" s="257">
        <f t="shared" si="3"/>
        <v>0.06</v>
      </c>
      <c r="G48" s="254"/>
      <c r="H48" s="254"/>
      <c r="I48" s="155"/>
    </row>
    <row r="49" spans="1:9" ht="15.75" thickBot="1" x14ac:dyDescent="0.3">
      <c r="A49" s="216" t="s">
        <v>17</v>
      </c>
      <c r="B49" s="241">
        <v>170.67</v>
      </c>
      <c r="C49" s="241">
        <v>79.040000000000006</v>
      </c>
      <c r="D49" s="241">
        <v>0</v>
      </c>
      <c r="E49" s="247">
        <v>86.28</v>
      </c>
      <c r="F49" s="258">
        <f t="shared" si="3"/>
        <v>335.99</v>
      </c>
      <c r="G49" s="262">
        <f t="shared" ref="G49" si="7">(F49-F50)/F50</f>
        <v>0.95661542045189851</v>
      </c>
      <c r="H49" s="179">
        <f>F49/$F$74</f>
        <v>1.9480685137534249E-2</v>
      </c>
      <c r="I49" s="178">
        <f>F49-F50</f>
        <v>164.27</v>
      </c>
    </row>
    <row r="50" spans="1:9" ht="15.75" thickBot="1" x14ac:dyDescent="0.3">
      <c r="A50" s="113" t="s">
        <v>16</v>
      </c>
      <c r="B50" s="72">
        <v>76.34</v>
      </c>
      <c r="C50" s="72">
        <v>18.309999999999999</v>
      </c>
      <c r="D50" s="72">
        <v>0</v>
      </c>
      <c r="E50" s="72">
        <v>77.069999999999993</v>
      </c>
      <c r="F50" s="257">
        <f t="shared" si="3"/>
        <v>171.72</v>
      </c>
      <c r="G50" s="167"/>
      <c r="H50" s="167"/>
      <c r="I50" s="155"/>
    </row>
    <row r="51" spans="1:9" ht="15.75" thickBot="1" x14ac:dyDescent="0.3">
      <c r="A51" s="216" t="s">
        <v>29</v>
      </c>
      <c r="B51" s="429">
        <v>400.93</v>
      </c>
      <c r="C51" s="420">
        <v>1204.4100000000001</v>
      </c>
      <c r="D51" s="431">
        <v>270.79000000000002</v>
      </c>
      <c r="E51" s="425">
        <v>4.6900000000000004</v>
      </c>
      <c r="F51" s="215">
        <f t="shared" si="3"/>
        <v>1880.8200000000002</v>
      </c>
      <c r="G51" s="175">
        <f t="shared" ref="G51" si="8">(F51-F52)/F52</f>
        <v>-0.17416618367669523</v>
      </c>
      <c r="H51" s="179">
        <f>F51/$F$74</f>
        <v>0.10904985928264879</v>
      </c>
      <c r="I51" s="178">
        <f>F51-F52</f>
        <v>-396.65999999999985</v>
      </c>
    </row>
    <row r="52" spans="1:9" ht="15.75" thickBot="1" x14ac:dyDescent="0.3">
      <c r="A52" s="113" t="s">
        <v>16</v>
      </c>
      <c r="B52" s="428">
        <v>382.88</v>
      </c>
      <c r="C52" s="423">
        <v>1421.33</v>
      </c>
      <c r="D52" s="423">
        <v>468.6</v>
      </c>
      <c r="E52" s="430">
        <v>4.67</v>
      </c>
      <c r="F52" s="259">
        <f t="shared" si="3"/>
        <v>2277.48</v>
      </c>
      <c r="G52" s="167"/>
      <c r="H52" s="167"/>
      <c r="I52" s="155"/>
    </row>
    <row r="53" spans="1:9" ht="15.75" thickBot="1" x14ac:dyDescent="0.3">
      <c r="A53" s="216" t="s">
        <v>22</v>
      </c>
      <c r="B53" s="247">
        <v>31.68</v>
      </c>
      <c r="C53" s="247">
        <v>23.08</v>
      </c>
      <c r="D53" s="247">
        <v>0</v>
      </c>
      <c r="E53" s="433">
        <v>0.09</v>
      </c>
      <c r="F53" s="258">
        <f t="shared" si="3"/>
        <v>54.85</v>
      </c>
      <c r="G53" s="175">
        <f t="shared" ref="G53" si="9">(F53-F54)/F54</f>
        <v>0.24971519708361814</v>
      </c>
      <c r="H53" s="179">
        <f>F53/$F$74</f>
        <v>3.1802005410689412E-3</v>
      </c>
      <c r="I53" s="178">
        <f>F53-F54</f>
        <v>10.96</v>
      </c>
    </row>
    <row r="54" spans="1:9" ht="15.75" thickBot="1" x14ac:dyDescent="0.3">
      <c r="A54" s="113" t="s">
        <v>16</v>
      </c>
      <c r="B54" s="72">
        <v>25.46</v>
      </c>
      <c r="C54" s="72">
        <v>18.350000000000001</v>
      </c>
      <c r="D54" s="72">
        <v>0</v>
      </c>
      <c r="E54" s="72">
        <v>0.08</v>
      </c>
      <c r="F54" s="257">
        <f t="shared" si="3"/>
        <v>43.89</v>
      </c>
      <c r="G54" s="165"/>
      <c r="H54" s="167"/>
      <c r="I54" s="155"/>
    </row>
    <row r="55" spans="1:9" ht="15.75" x14ac:dyDescent="0.25">
      <c r="A55" s="114" t="s">
        <v>66</v>
      </c>
      <c r="B55" s="253">
        <f>SUM(B5,B7,B9,B11,B13,B15,B17,B19,B21,B23,B25,B27,B29,B31,B33,B35,B37,B39,B41,B43,B45,B47,B49,B51,B53)</f>
        <v>3897.4099999999994</v>
      </c>
      <c r="C55" s="253">
        <f t="shared" ref="C55:F55" si="10">SUM(C5,C7,C9,C11,C13,C15,C17,C19,C21,C23,C25,C27,C29,C31,C33,C35,C37,C39,C41,C43,C45,C47,C49,C51,C53)</f>
        <v>8562.3700000000008</v>
      </c>
      <c r="D55" s="253">
        <f t="shared" si="10"/>
        <v>1079.49</v>
      </c>
      <c r="E55" s="253">
        <f t="shared" si="10"/>
        <v>354.80999999999995</v>
      </c>
      <c r="F55" s="253">
        <f t="shared" si="10"/>
        <v>13894.080000000002</v>
      </c>
      <c r="G55" s="255">
        <f>(F55-F56)/F56</f>
        <v>0.15178449302790609</v>
      </c>
      <c r="H55" s="168">
        <f>F55/$F$74</f>
        <v>0.80557813552698554</v>
      </c>
      <c r="I55" s="128">
        <f>F55-F56</f>
        <v>1830.9900000000034</v>
      </c>
    </row>
    <row r="56" spans="1:9" x14ac:dyDescent="0.25">
      <c r="A56" s="113" t="s">
        <v>26</v>
      </c>
      <c r="B56" s="153">
        <f>SUM(B6,B8,B10,B12,B14,B16,B18,B20,B22,B24,B26,B28,B30,B32,B34,B36,B38,B40,B42,B44,B46,B48,B50,B52,B54)</f>
        <v>3528.7700000000004</v>
      </c>
      <c r="C56" s="153">
        <f t="shared" ref="C56:F56" si="11">SUM(C6,C8,C10,C12,C14,C16,C18,C20,C22,C24,C26,C28,C30,C32,C34,C36,C38,C40,C42,C44,C46,C48,C50,C52,C54)</f>
        <v>7132.8900000000012</v>
      </c>
      <c r="D56" s="153">
        <f t="shared" si="11"/>
        <v>1104.0500000000002</v>
      </c>
      <c r="E56" s="153">
        <f t="shared" si="11"/>
        <v>297.38</v>
      </c>
      <c r="F56" s="153">
        <f t="shared" si="11"/>
        <v>12063.089999999998</v>
      </c>
      <c r="G56" s="118"/>
      <c r="H56" s="118"/>
      <c r="I56" s="122"/>
    </row>
    <row r="57" spans="1:9" ht="15.75" x14ac:dyDescent="0.25">
      <c r="A57" s="114" t="s">
        <v>27</v>
      </c>
      <c r="B57" s="126">
        <f>(B55-B56)/B56</f>
        <v>0.1044669955820297</v>
      </c>
      <c r="C57" s="126">
        <f t="shared" ref="C57:F57" si="12">(C55-C56)/C56</f>
        <v>0.20040684771530184</v>
      </c>
      <c r="D57" s="126">
        <f t="shared" si="12"/>
        <v>-2.2245369322041728E-2</v>
      </c>
      <c r="E57" s="126">
        <f t="shared" si="12"/>
        <v>0.19311991391485625</v>
      </c>
      <c r="F57" s="126">
        <f t="shared" si="12"/>
        <v>0.15178449302790609</v>
      </c>
      <c r="G57" s="118"/>
      <c r="H57" s="118"/>
      <c r="I57" s="122"/>
    </row>
    <row r="58" spans="1:9" ht="15.75" x14ac:dyDescent="0.25">
      <c r="A58" s="111" t="s">
        <v>31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69</v>
      </c>
      <c r="B59" s="157">
        <v>56.44</v>
      </c>
      <c r="C59" s="157">
        <v>57.66</v>
      </c>
      <c r="D59" s="157">
        <v>0</v>
      </c>
      <c r="E59" s="157">
        <v>0</v>
      </c>
      <c r="F59" s="169">
        <f>B59+C59+D59+E59</f>
        <v>114.1</v>
      </c>
      <c r="G59" s="170">
        <f t="shared" ref="G59" si="13">(F59-F60)/F60</f>
        <v>0.48877870563674314</v>
      </c>
      <c r="H59" s="170">
        <f>F59/$F$74</f>
        <v>6.6155128848854354E-3</v>
      </c>
      <c r="I59" s="128">
        <f>F59-F60</f>
        <v>37.459999999999994</v>
      </c>
    </row>
    <row r="60" spans="1:9" ht="15.75" thickBot="1" x14ac:dyDescent="0.3">
      <c r="A60" s="156" t="s">
        <v>16</v>
      </c>
      <c r="B60" s="158">
        <v>9.3699999999999992</v>
      </c>
      <c r="C60" s="158">
        <v>67.27</v>
      </c>
      <c r="D60" s="158">
        <v>0</v>
      </c>
      <c r="E60" s="158">
        <v>0</v>
      </c>
      <c r="F60" s="164">
        <f t="shared" ref="F60:F70" si="14">B60+C60+D60+E60</f>
        <v>76.64</v>
      </c>
      <c r="G60" s="167"/>
      <c r="H60" s="167"/>
      <c r="I60" s="155"/>
    </row>
    <row r="61" spans="1:9" ht="16.5" thickBot="1" x14ac:dyDescent="0.3">
      <c r="A61" s="116" t="s">
        <v>32</v>
      </c>
      <c r="B61" s="159">
        <v>419.31</v>
      </c>
      <c r="C61" s="159">
        <v>132.27000000000001</v>
      </c>
      <c r="D61" s="159">
        <v>0</v>
      </c>
      <c r="E61" s="159">
        <v>13.03</v>
      </c>
      <c r="F61" s="161">
        <f t="shared" si="14"/>
        <v>564.61</v>
      </c>
      <c r="G61" s="162">
        <f t="shared" ref="G61:G71" si="15">(F61-F62)/F62</f>
        <v>0.29780485001723955</v>
      </c>
      <c r="H61" s="162">
        <f>F61/$F$74</f>
        <v>3.2736062488476478E-2</v>
      </c>
      <c r="I61" s="128">
        <f>F61-F62</f>
        <v>129.56000000000006</v>
      </c>
    </row>
    <row r="62" spans="1:9" ht="15.75" thickBot="1" x14ac:dyDescent="0.3">
      <c r="A62" s="156" t="s">
        <v>16</v>
      </c>
      <c r="B62" s="158">
        <v>321.33999999999997</v>
      </c>
      <c r="C62" s="158">
        <v>103.47</v>
      </c>
      <c r="D62" s="158">
        <v>0</v>
      </c>
      <c r="E62" s="158">
        <v>10.24</v>
      </c>
      <c r="F62" s="164">
        <f t="shared" si="14"/>
        <v>435.04999999999995</v>
      </c>
      <c r="G62" s="167"/>
      <c r="H62" s="167"/>
      <c r="I62" s="155"/>
    </row>
    <row r="63" spans="1:9" ht="16.5" thickBot="1" x14ac:dyDescent="0.3">
      <c r="A63" s="40" t="s">
        <v>35</v>
      </c>
      <c r="B63" s="159">
        <v>102.01</v>
      </c>
      <c r="C63" s="159">
        <v>93.11</v>
      </c>
      <c r="D63" s="159">
        <v>0</v>
      </c>
      <c r="E63" s="159">
        <v>0.2</v>
      </c>
      <c r="F63" s="161">
        <f t="shared" si="14"/>
        <v>195.32</v>
      </c>
      <c r="G63" s="162">
        <f t="shared" si="15"/>
        <v>0.91640502354788056</v>
      </c>
      <c r="H63" s="162">
        <f>F63/$F$74</f>
        <v>1.1324644843784605E-2</v>
      </c>
      <c r="I63" s="128">
        <f>F63-F64</f>
        <v>93.399999999999991</v>
      </c>
    </row>
    <row r="64" spans="1:9" ht="15.75" thickBot="1" x14ac:dyDescent="0.3">
      <c r="A64" s="156" t="s">
        <v>16</v>
      </c>
      <c r="B64" s="158">
        <v>74.150000000000006</v>
      </c>
      <c r="C64" s="158">
        <v>27.77</v>
      </c>
      <c r="D64" s="158">
        <v>0</v>
      </c>
      <c r="E64" s="158">
        <v>0</v>
      </c>
      <c r="F64" s="164">
        <f t="shared" si="14"/>
        <v>101.92</v>
      </c>
      <c r="G64" s="167"/>
      <c r="H64" s="167"/>
      <c r="I64" s="155"/>
    </row>
    <row r="65" spans="1:9" ht="16.5" thickBot="1" x14ac:dyDescent="0.3">
      <c r="A65" s="40" t="s">
        <v>33</v>
      </c>
      <c r="B65" s="159">
        <v>260.73</v>
      </c>
      <c r="C65" s="159">
        <v>53.3</v>
      </c>
      <c r="D65" s="159">
        <v>2.48</v>
      </c>
      <c r="E65" s="159">
        <v>0</v>
      </c>
      <c r="F65" s="161">
        <f t="shared" si="14"/>
        <v>316.51000000000005</v>
      </c>
      <c r="G65" s="162">
        <f t="shared" si="15"/>
        <v>0.19672565033272846</v>
      </c>
      <c r="H65" s="162">
        <f>F65/$F$74</f>
        <v>1.8351235610824624E-2</v>
      </c>
      <c r="I65" s="128">
        <f>F65-F66</f>
        <v>52.03000000000003</v>
      </c>
    </row>
    <row r="66" spans="1:9" ht="15.75" thickBot="1" x14ac:dyDescent="0.3">
      <c r="A66" s="156" t="s">
        <v>16</v>
      </c>
      <c r="B66" s="158">
        <v>229.4</v>
      </c>
      <c r="C66" s="158">
        <v>32.950000000000003</v>
      </c>
      <c r="D66" s="158">
        <v>2.13</v>
      </c>
      <c r="E66" s="158">
        <v>0</v>
      </c>
      <c r="F66" s="164">
        <f t="shared" si="14"/>
        <v>264.48</v>
      </c>
      <c r="G66" s="167"/>
      <c r="H66" s="167"/>
      <c r="I66" s="155"/>
    </row>
    <row r="67" spans="1:9" ht="16.5" thickBot="1" x14ac:dyDescent="0.3">
      <c r="A67" s="40" t="s">
        <v>34</v>
      </c>
      <c r="B67" s="159">
        <v>283.3</v>
      </c>
      <c r="C67" s="159">
        <v>218.82</v>
      </c>
      <c r="D67" s="159">
        <v>0.11</v>
      </c>
      <c r="E67" s="159">
        <v>38.869999999999997</v>
      </c>
      <c r="F67" s="161">
        <f t="shared" si="14"/>
        <v>541.1</v>
      </c>
      <c r="G67" s="162">
        <f t="shared" si="15"/>
        <v>0.51781206171107996</v>
      </c>
      <c r="H67" s="162">
        <f>F67/$F$74</f>
        <v>3.1372953742432159E-2</v>
      </c>
      <c r="I67" s="128">
        <f>F67-F68</f>
        <v>184.60000000000002</v>
      </c>
    </row>
    <row r="68" spans="1:9" ht="15.75" thickBot="1" x14ac:dyDescent="0.3">
      <c r="A68" s="156" t="s">
        <v>36</v>
      </c>
      <c r="B68" s="158">
        <v>208.23</v>
      </c>
      <c r="C68" s="158">
        <v>118.13</v>
      </c>
      <c r="D68" s="158">
        <v>0</v>
      </c>
      <c r="E68" s="158">
        <v>30.14</v>
      </c>
      <c r="F68" s="164">
        <f t="shared" si="14"/>
        <v>356.5</v>
      </c>
      <c r="G68" s="167"/>
      <c r="H68" s="167"/>
      <c r="I68" s="155"/>
    </row>
    <row r="69" spans="1:9" ht="16.5" thickBot="1" x14ac:dyDescent="0.3">
      <c r="A69" s="40" t="s">
        <v>64</v>
      </c>
      <c r="B69" s="159">
        <v>1507.2</v>
      </c>
      <c r="C69" s="159">
        <v>106.53</v>
      </c>
      <c r="D69" s="159">
        <v>0</v>
      </c>
      <c r="E69" s="159">
        <v>7.89</v>
      </c>
      <c r="F69" s="161">
        <f t="shared" si="14"/>
        <v>1621.6200000000001</v>
      </c>
      <c r="G69" s="162">
        <f t="shared" si="15"/>
        <v>0.35601695836503966</v>
      </c>
      <c r="H69" s="162">
        <f>F69/$F$74</f>
        <v>9.402145490261106E-2</v>
      </c>
      <c r="I69" s="128">
        <f>F69-F70</f>
        <v>425.75</v>
      </c>
    </row>
    <row r="70" spans="1:9" ht="15.75" thickBot="1" x14ac:dyDescent="0.3">
      <c r="A70" s="156" t="s">
        <v>36</v>
      </c>
      <c r="B70" s="158">
        <v>1107.7</v>
      </c>
      <c r="C70" s="158">
        <v>80.650000000000006</v>
      </c>
      <c r="D70" s="158">
        <v>0</v>
      </c>
      <c r="E70" s="158">
        <v>7.52</v>
      </c>
      <c r="F70" s="164">
        <f t="shared" si="14"/>
        <v>1195.8700000000001</v>
      </c>
      <c r="G70" s="167"/>
      <c r="H70" s="167"/>
      <c r="I70" s="155"/>
    </row>
    <row r="71" spans="1:9" ht="15.75" x14ac:dyDescent="0.25">
      <c r="A71" s="115" t="s">
        <v>37</v>
      </c>
      <c r="B71" s="133">
        <f>SUM(B59,B61,B63,B65,B67,B69)</f>
        <v>2628.99</v>
      </c>
      <c r="C71" s="133">
        <f t="shared" ref="C71:F71" si="16">SUM(C59,C61,C63,C65,C67,C69)</f>
        <v>661.69</v>
      </c>
      <c r="D71" s="133">
        <f t="shared" si="16"/>
        <v>2.59</v>
      </c>
      <c r="E71" s="133">
        <f t="shared" si="16"/>
        <v>59.989999999999995</v>
      </c>
      <c r="F71" s="133">
        <f t="shared" si="16"/>
        <v>3353.26</v>
      </c>
      <c r="G71" s="168">
        <f t="shared" si="15"/>
        <v>0.37968121260995868</v>
      </c>
      <c r="H71" s="168">
        <f>F71/$F$74</f>
        <v>0.19442186447301435</v>
      </c>
      <c r="I71" s="128">
        <f>F71-F72</f>
        <v>922.80000000000018</v>
      </c>
    </row>
    <row r="72" spans="1:9" x14ac:dyDescent="0.25">
      <c r="A72" s="113" t="s">
        <v>26</v>
      </c>
      <c r="B72" s="153">
        <f>SUM(B60,B62,B64,B66,B68,B70)</f>
        <v>1950.19</v>
      </c>
      <c r="C72" s="153">
        <f t="shared" ref="C72:F72" si="17">SUM(C60,C62,C64,C66,C68,C70)</f>
        <v>430.24</v>
      </c>
      <c r="D72" s="153">
        <f t="shared" si="17"/>
        <v>2.13</v>
      </c>
      <c r="E72" s="153">
        <f t="shared" si="17"/>
        <v>47.900000000000006</v>
      </c>
      <c r="F72" s="153">
        <f t="shared" si="17"/>
        <v>2430.46</v>
      </c>
      <c r="G72" s="154"/>
      <c r="H72" s="154"/>
      <c r="I72" s="152"/>
    </row>
    <row r="73" spans="1:9" ht="15.75" x14ac:dyDescent="0.25">
      <c r="A73" s="114" t="s">
        <v>27</v>
      </c>
      <c r="B73" s="126">
        <f t="shared" ref="B73:F73" si="18">(B71-B72)/B72</f>
        <v>0.34806864972130908</v>
      </c>
      <c r="C73" s="126">
        <f t="shared" si="18"/>
        <v>0.53795555968761632</v>
      </c>
      <c r="D73" s="126">
        <f t="shared" si="18"/>
        <v>0.21596244131455397</v>
      </c>
      <c r="E73" s="126">
        <f t="shared" si="18"/>
        <v>0.25240083507306865</v>
      </c>
      <c r="F73" s="126">
        <f t="shared" si="18"/>
        <v>0.37968121260995868</v>
      </c>
      <c r="G73" s="118"/>
      <c r="H73" s="118"/>
      <c r="I73" s="122"/>
    </row>
    <row r="74" spans="1:9" ht="15.75" x14ac:dyDescent="0.25">
      <c r="A74" s="127" t="s">
        <v>42</v>
      </c>
      <c r="B74" s="128">
        <f>B71+B55</f>
        <v>6526.4</v>
      </c>
      <c r="C74" s="128">
        <f t="shared" ref="C74:F74" si="19">C71+C55</f>
        <v>9224.0600000000013</v>
      </c>
      <c r="D74" s="128">
        <f t="shared" si="19"/>
        <v>1082.08</v>
      </c>
      <c r="E74" s="128">
        <f t="shared" si="19"/>
        <v>414.79999999999995</v>
      </c>
      <c r="F74" s="128">
        <f t="shared" si="19"/>
        <v>17247.340000000004</v>
      </c>
      <c r="G74" s="125">
        <f t="shared" ref="G74" si="20">(F74-F75)/F75</f>
        <v>0.19000106944123452</v>
      </c>
      <c r="H74" s="125">
        <f>F74/$F$74</f>
        <v>1</v>
      </c>
      <c r="I74" s="128">
        <f>F74-F75</f>
        <v>2753.7900000000045</v>
      </c>
    </row>
    <row r="75" spans="1:9" x14ac:dyDescent="0.25">
      <c r="A75" s="113" t="s">
        <v>26</v>
      </c>
      <c r="B75" s="152">
        <f>B56+B72</f>
        <v>5478.9600000000009</v>
      </c>
      <c r="C75" s="152">
        <f t="shared" ref="C75:F75" si="21">C56+C72</f>
        <v>7563.130000000001</v>
      </c>
      <c r="D75" s="152">
        <f t="shared" si="21"/>
        <v>1106.1800000000003</v>
      </c>
      <c r="E75" s="152">
        <f t="shared" si="21"/>
        <v>345.28</v>
      </c>
      <c r="F75" s="152">
        <f t="shared" si="21"/>
        <v>14493.55</v>
      </c>
      <c r="G75" s="118"/>
      <c r="H75" s="118"/>
      <c r="I75" s="122"/>
    </row>
    <row r="76" spans="1:9" ht="15.75" x14ac:dyDescent="0.25">
      <c r="A76" s="117" t="s">
        <v>27</v>
      </c>
      <c r="B76" s="125">
        <f>(B74-B75)/B75</f>
        <v>0.19117496751208232</v>
      </c>
      <c r="C76" s="125">
        <f t="shared" ref="C76:E76" si="22">(C74-C75)/C75</f>
        <v>0.21960881275344996</v>
      </c>
      <c r="D76" s="125">
        <f t="shared" si="22"/>
        <v>-2.1786689327234588E-2</v>
      </c>
      <c r="E76" s="125">
        <f t="shared" si="22"/>
        <v>0.20134383688600552</v>
      </c>
      <c r="F76" s="125">
        <f>(F74-F75)/F75</f>
        <v>0.19000106944123452</v>
      </c>
      <c r="G76" s="118"/>
      <c r="H76" s="118"/>
      <c r="I76" s="122"/>
    </row>
    <row r="77" spans="1:9" ht="15.75" x14ac:dyDescent="0.25">
      <c r="A77" s="111" t="s">
        <v>43</v>
      </c>
      <c r="B77" s="125">
        <f>B74/$F$74</f>
        <v>0.37840037942082655</v>
      </c>
      <c r="C77" s="125">
        <f t="shared" ref="C77:F77" si="23">C74/$F$74</f>
        <v>0.53481058528445546</v>
      </c>
      <c r="D77" s="125">
        <f t="shared" si="23"/>
        <v>6.2738949890243922E-2</v>
      </c>
      <c r="E77" s="125">
        <f t="shared" si="23"/>
        <v>2.4050085404473957E-2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44</v>
      </c>
      <c r="B78" s="154">
        <f>B75/$F$75</f>
        <v>0.37802746739066695</v>
      </c>
      <c r="C78" s="154">
        <f>C75/$F$75</f>
        <v>0.52182729559010743</v>
      </c>
      <c r="D78" s="154">
        <f>D75/$F$75</f>
        <v>7.6322226093676171E-2</v>
      </c>
      <c r="E78" s="154">
        <f>E75/$F$75</f>
        <v>2.3823010925549639E-2</v>
      </c>
      <c r="F78" s="154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45</v>
      </c>
    </row>
    <row r="81" spans="1:1" s="225" customFormat="1" x14ac:dyDescent="0.25">
      <c r="A81" s="225" t="s">
        <v>67</v>
      </c>
    </row>
    <row r="82" spans="1:1" s="225" customFormat="1" x14ac:dyDescent="0.25">
      <c r="A82" s="225" t="s">
        <v>68</v>
      </c>
    </row>
    <row r="83" spans="1:1" x14ac:dyDescent="0.25">
      <c r="A83" s="225" t="s">
        <v>75</v>
      </c>
    </row>
    <row r="84" spans="1:1" x14ac:dyDescent="0.25">
      <c r="A84" s="335" t="s">
        <v>73</v>
      </c>
    </row>
  </sheetData>
  <mergeCells count="1">
    <mergeCell ref="A1:I2"/>
  </mergeCells>
  <pageMargins left="0.7" right="0.7" top="0.75" bottom="0.75" header="0.3" footer="0.3"/>
  <pageSetup paperSize="9" scale="50" orientation="portrait" r:id="rId1"/>
  <ignoredErrors>
    <ignoredError sqref="G69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workbookViewId="0">
      <selection sqref="A1:H2"/>
    </sheetView>
  </sheetViews>
  <sheetFormatPr defaultRowHeight="15" x14ac:dyDescent="0.25"/>
  <cols>
    <col min="1" max="1" width="30.28515625" style="188" customWidth="1"/>
    <col min="2" max="2" width="12.5703125" style="188" customWidth="1"/>
    <col min="3" max="3" width="14.140625" style="188" customWidth="1"/>
    <col min="4" max="4" width="14.5703125" style="188" customWidth="1"/>
    <col min="5" max="5" width="10.28515625" style="188" customWidth="1"/>
    <col min="6" max="6" width="11" style="188" customWidth="1"/>
    <col min="7" max="7" width="9.140625" style="188"/>
    <col min="8" max="8" width="10.28515625" style="188" customWidth="1"/>
    <col min="9" max="16384" width="9.140625" style="188"/>
  </cols>
  <sheetData>
    <row r="1" spans="1:8" x14ac:dyDescent="0.25">
      <c r="A1" s="465" t="s">
        <v>79</v>
      </c>
      <c r="B1" s="466"/>
      <c r="C1" s="466"/>
      <c r="D1" s="466"/>
      <c r="E1" s="466"/>
      <c r="F1" s="466"/>
      <c r="G1" s="466"/>
      <c r="H1" s="466"/>
    </row>
    <row r="2" spans="1:8" x14ac:dyDescent="0.25">
      <c r="A2" s="467"/>
      <c r="B2" s="467"/>
      <c r="C2" s="467"/>
      <c r="D2" s="467"/>
      <c r="E2" s="467"/>
      <c r="F2" s="467"/>
      <c r="G2" s="467"/>
      <c r="H2" s="467"/>
    </row>
    <row r="3" spans="1:8" ht="15.75" thickBot="1" x14ac:dyDescent="0.3">
      <c r="A3" s="468"/>
      <c r="B3" s="468"/>
      <c r="C3" s="468"/>
      <c r="D3" s="468"/>
      <c r="E3" s="468"/>
      <c r="F3" s="468"/>
      <c r="G3" s="468"/>
      <c r="H3" s="468"/>
    </row>
    <row r="4" spans="1:8" ht="48" thickBot="1" x14ac:dyDescent="0.3">
      <c r="A4" s="189" t="s">
        <v>0</v>
      </c>
      <c r="B4" s="190" t="s">
        <v>47</v>
      </c>
      <c r="C4" s="190" t="s">
        <v>46</v>
      </c>
      <c r="D4" s="190" t="s">
        <v>53</v>
      </c>
      <c r="E4" s="190" t="s">
        <v>12</v>
      </c>
      <c r="F4" s="191" t="s">
        <v>13</v>
      </c>
      <c r="G4" s="192" t="s">
        <v>14</v>
      </c>
      <c r="H4" s="193" t="s">
        <v>15</v>
      </c>
    </row>
    <row r="5" spans="1:8" ht="15.75" x14ac:dyDescent="0.25">
      <c r="A5" s="194"/>
    </row>
    <row r="6" spans="1:8" ht="15.75" x14ac:dyDescent="0.25">
      <c r="A6" s="111" t="s">
        <v>63</v>
      </c>
      <c r="B6" s="196"/>
      <c r="C6" s="196"/>
      <c r="D6" s="196"/>
      <c r="E6" s="196"/>
      <c r="F6" s="196"/>
      <c r="G6" s="196"/>
      <c r="H6" s="196"/>
    </row>
    <row r="7" spans="1:8" ht="16.5" thickBot="1" x14ac:dyDescent="0.3">
      <c r="A7" s="40" t="s">
        <v>19</v>
      </c>
      <c r="B7" s="198">
        <v>396.88</v>
      </c>
      <c r="C7" s="198">
        <v>4.34</v>
      </c>
      <c r="D7" s="198">
        <v>191.3</v>
      </c>
      <c r="E7" s="263">
        <f>B7+C7+D7</f>
        <v>592.52</v>
      </c>
      <c r="F7" s="264">
        <f>(E7-E8)/E8</f>
        <v>5.4737704042579702E-2</v>
      </c>
      <c r="G7" s="265">
        <f>E7/$E$62</f>
        <v>6.0852231121810249E-2</v>
      </c>
      <c r="H7" s="200">
        <f>E7-E8</f>
        <v>30.75</v>
      </c>
    </row>
    <row r="8" spans="1:8" ht="15.75" thickBot="1" x14ac:dyDescent="0.3">
      <c r="A8" s="113" t="s">
        <v>16</v>
      </c>
      <c r="B8" s="230">
        <v>371.22</v>
      </c>
      <c r="C8" s="230">
        <v>8.18</v>
      </c>
      <c r="D8" s="230">
        <v>182.37</v>
      </c>
      <c r="E8" s="266">
        <f t="shared" ref="E8:E49" si="0">B8+C8+D8</f>
        <v>561.77</v>
      </c>
      <c r="F8" s="267"/>
      <c r="G8" s="269"/>
      <c r="H8" s="231"/>
    </row>
    <row r="9" spans="1:8" ht="16.5" thickBot="1" x14ac:dyDescent="0.3">
      <c r="A9" s="40" t="s">
        <v>23</v>
      </c>
      <c r="B9" s="201">
        <v>150.21</v>
      </c>
      <c r="C9" s="201">
        <v>1.0900000000000001</v>
      </c>
      <c r="D9" s="201">
        <v>5.4</v>
      </c>
      <c r="E9" s="271">
        <f t="shared" si="0"/>
        <v>156.70000000000002</v>
      </c>
      <c r="F9" s="270">
        <f t="shared" ref="F9:F35" si="1">(E9-E10)/E10</f>
        <v>1.7882562277580072</v>
      </c>
      <c r="G9" s="270">
        <f>E9/$E$62</f>
        <v>1.6093202958191569E-2</v>
      </c>
      <c r="H9" s="234">
        <f>E9-E10</f>
        <v>100.50000000000001</v>
      </c>
    </row>
    <row r="10" spans="1:8" ht="15.75" thickBot="1" x14ac:dyDescent="0.3">
      <c r="A10" s="113" t="s">
        <v>16</v>
      </c>
      <c r="B10" s="230">
        <v>50.76</v>
      </c>
      <c r="C10" s="230">
        <v>1.02</v>
      </c>
      <c r="D10" s="230">
        <v>4.42</v>
      </c>
      <c r="E10" s="272">
        <f t="shared" si="0"/>
        <v>56.2</v>
      </c>
      <c r="F10" s="267"/>
      <c r="G10" s="267"/>
      <c r="H10" s="231"/>
    </row>
    <row r="11" spans="1:8" ht="16.5" thickBot="1" x14ac:dyDescent="0.3">
      <c r="A11" s="40" t="s">
        <v>20</v>
      </c>
      <c r="B11" s="201">
        <v>210.87</v>
      </c>
      <c r="C11" s="201">
        <v>0</v>
      </c>
      <c r="D11" s="201">
        <v>16.64</v>
      </c>
      <c r="E11" s="274">
        <f t="shared" si="0"/>
        <v>227.51</v>
      </c>
      <c r="F11" s="275">
        <f t="shared" si="1"/>
        <v>-0.12371451681238688</v>
      </c>
      <c r="G11" s="270">
        <f>E11/$E$62</f>
        <v>2.3365441002030394E-2</v>
      </c>
      <c r="H11" s="277">
        <f>E11-E12</f>
        <v>-32.120000000000005</v>
      </c>
    </row>
    <row r="12" spans="1:8" ht="15.75" thickBot="1" x14ac:dyDescent="0.3">
      <c r="A12" s="113" t="s">
        <v>16</v>
      </c>
      <c r="B12" s="230">
        <v>253.28</v>
      </c>
      <c r="C12" s="230">
        <v>0</v>
      </c>
      <c r="D12" s="230">
        <v>6.35</v>
      </c>
      <c r="E12" s="266">
        <f t="shared" si="0"/>
        <v>259.63</v>
      </c>
      <c r="F12" s="276"/>
      <c r="G12" s="267"/>
      <c r="H12" s="279"/>
    </row>
    <row r="13" spans="1:8" ht="16.5" thickBot="1" x14ac:dyDescent="0.3">
      <c r="A13" s="40" t="s">
        <v>21</v>
      </c>
      <c r="B13" s="201">
        <v>85</v>
      </c>
      <c r="C13" s="201">
        <v>0</v>
      </c>
      <c r="D13" s="201">
        <v>57.81</v>
      </c>
      <c r="E13" s="273">
        <f t="shared" si="0"/>
        <v>142.81</v>
      </c>
      <c r="F13" s="268">
        <f t="shared" si="1"/>
        <v>1.4984254723582926</v>
      </c>
      <c r="G13" s="268">
        <f>E13/$E$62</f>
        <v>1.466668994549673E-2</v>
      </c>
      <c r="H13" s="278">
        <f>E13-E14</f>
        <v>85.65</v>
      </c>
    </row>
    <row r="14" spans="1:8" ht="15.75" thickBot="1" x14ac:dyDescent="0.3">
      <c r="A14" s="113" t="s">
        <v>16</v>
      </c>
      <c r="B14" s="438">
        <v>0.72</v>
      </c>
      <c r="C14" s="438">
        <v>0</v>
      </c>
      <c r="D14" s="438">
        <v>56.44</v>
      </c>
      <c r="E14" s="281">
        <f t="shared" si="0"/>
        <v>57.16</v>
      </c>
      <c r="F14" s="282"/>
      <c r="G14" s="282"/>
      <c r="H14" s="283"/>
    </row>
    <row r="15" spans="1:8" ht="16.5" thickBot="1" x14ac:dyDescent="0.3">
      <c r="A15" s="40" t="s">
        <v>71</v>
      </c>
      <c r="B15" s="447">
        <v>0</v>
      </c>
      <c r="C15" s="447">
        <v>0</v>
      </c>
      <c r="D15" s="447">
        <v>0.89</v>
      </c>
      <c r="E15" s="448">
        <f t="shared" si="0"/>
        <v>0.89</v>
      </c>
      <c r="F15" s="449" t="e">
        <f t="shared" ref="F15" si="2">(E15-E16)/E16</f>
        <v>#DIV/0!</v>
      </c>
      <c r="G15" s="449">
        <f>E15/$E$62</f>
        <v>9.1403641562160133E-5</v>
      </c>
      <c r="H15" s="450">
        <f>E15-E16</f>
        <v>0.89</v>
      </c>
    </row>
    <row r="16" spans="1:8" ht="15.75" thickBot="1" x14ac:dyDescent="0.3">
      <c r="A16" s="113" t="s">
        <v>16</v>
      </c>
      <c r="B16" s="439">
        <v>0</v>
      </c>
      <c r="C16" s="230">
        <v>0</v>
      </c>
      <c r="D16" s="230">
        <v>0</v>
      </c>
      <c r="E16" s="436">
        <f t="shared" si="0"/>
        <v>0</v>
      </c>
      <c r="F16" s="292"/>
      <c r="G16" s="292"/>
      <c r="H16" s="437"/>
    </row>
    <row r="17" spans="1:8" ht="16.5" thickBot="1" x14ac:dyDescent="0.3">
      <c r="A17" s="40" t="s">
        <v>56</v>
      </c>
      <c r="B17" s="271">
        <v>322.32</v>
      </c>
      <c r="C17" s="271">
        <v>15.21</v>
      </c>
      <c r="D17" s="201">
        <v>59.79</v>
      </c>
      <c r="E17" s="271">
        <f t="shared" si="0"/>
        <v>397.32</v>
      </c>
      <c r="F17" s="270">
        <f t="shared" si="1"/>
        <v>-0.51990720042533145</v>
      </c>
      <c r="G17" s="270">
        <f>E17/$E$62</f>
        <v>4.0805050410648837E-2</v>
      </c>
      <c r="H17" s="284">
        <f>E17-E18</f>
        <v>-430.27000000000004</v>
      </c>
    </row>
    <row r="18" spans="1:8" ht="15.75" thickBot="1" x14ac:dyDescent="0.3">
      <c r="A18" s="113" t="s">
        <v>16</v>
      </c>
      <c r="B18" s="230">
        <v>776.72</v>
      </c>
      <c r="C18" s="230">
        <v>7.96</v>
      </c>
      <c r="D18" s="235">
        <v>42.91</v>
      </c>
      <c r="E18" s="266">
        <f t="shared" si="0"/>
        <v>827.59</v>
      </c>
      <c r="F18" s="276"/>
      <c r="G18" s="276"/>
      <c r="H18" s="279"/>
    </row>
    <row r="19" spans="1:8" ht="16.5" thickBot="1" x14ac:dyDescent="0.3">
      <c r="A19" s="40" t="s">
        <v>57</v>
      </c>
      <c r="B19" s="201">
        <v>1360.65</v>
      </c>
      <c r="C19" s="201">
        <v>20.38</v>
      </c>
      <c r="D19" s="201">
        <v>156.47999999999999</v>
      </c>
      <c r="E19" s="271">
        <f t="shared" si="0"/>
        <v>1537.5100000000002</v>
      </c>
      <c r="F19" s="270">
        <f t="shared" si="1"/>
        <v>0.13654743160431423</v>
      </c>
      <c r="G19" s="270">
        <f>E19/$E$62</f>
        <v>0.15790338532386164</v>
      </c>
      <c r="H19" s="284">
        <f>E19-E20</f>
        <v>184.72000000000025</v>
      </c>
    </row>
    <row r="20" spans="1:8" ht="15.75" thickBot="1" x14ac:dyDescent="0.3">
      <c r="A20" s="113" t="s">
        <v>16</v>
      </c>
      <c r="B20" s="230">
        <v>1220.9100000000001</v>
      </c>
      <c r="C20" s="230">
        <v>20.010000000000002</v>
      </c>
      <c r="D20" s="230">
        <v>111.87</v>
      </c>
      <c r="E20" s="266">
        <f t="shared" si="0"/>
        <v>1352.79</v>
      </c>
      <c r="F20" s="276"/>
      <c r="G20" s="276"/>
      <c r="H20" s="279"/>
    </row>
    <row r="21" spans="1:8" ht="16.5" thickBot="1" x14ac:dyDescent="0.3">
      <c r="A21" s="40" t="s">
        <v>58</v>
      </c>
      <c r="B21" s="201">
        <v>818.1</v>
      </c>
      <c r="C21" s="201">
        <v>44.85</v>
      </c>
      <c r="D21" s="201">
        <v>59.79</v>
      </c>
      <c r="E21" s="271">
        <f t="shared" si="0"/>
        <v>922.74</v>
      </c>
      <c r="F21" s="270">
        <f t="shared" si="1"/>
        <v>4.3214532871972322</v>
      </c>
      <c r="G21" s="270">
        <f>E21/$E$62</f>
        <v>9.4766063162997349E-2</v>
      </c>
      <c r="H21" s="284">
        <f>E21-E22</f>
        <v>749.34</v>
      </c>
    </row>
    <row r="22" spans="1:8" ht="15.75" thickBot="1" x14ac:dyDescent="0.3">
      <c r="A22" s="113" t="s">
        <v>16</v>
      </c>
      <c r="B22" s="230">
        <v>84.58</v>
      </c>
      <c r="C22" s="230">
        <v>32.409999999999997</v>
      </c>
      <c r="D22" s="230">
        <v>56.41</v>
      </c>
      <c r="E22" s="266">
        <f t="shared" si="0"/>
        <v>173.39999999999998</v>
      </c>
      <c r="F22" s="276"/>
      <c r="G22" s="276"/>
      <c r="H22" s="279"/>
    </row>
    <row r="23" spans="1:8" ht="16.5" thickBot="1" x14ac:dyDescent="0.3">
      <c r="A23" s="40" t="s">
        <v>55</v>
      </c>
      <c r="B23" s="201">
        <v>0</v>
      </c>
      <c r="C23" s="201">
        <v>0</v>
      </c>
      <c r="D23" s="201">
        <v>3.76</v>
      </c>
      <c r="E23" s="271">
        <f t="shared" si="0"/>
        <v>3.76</v>
      </c>
      <c r="F23" s="270">
        <f t="shared" si="1"/>
        <v>2.081967213114754</v>
      </c>
      <c r="G23" s="270">
        <f>E23/$E$62</f>
        <v>3.8615471041991245E-4</v>
      </c>
      <c r="H23" s="284">
        <f>E23-E24</f>
        <v>2.54</v>
      </c>
    </row>
    <row r="24" spans="1:8" ht="15.75" thickBot="1" x14ac:dyDescent="0.3">
      <c r="A24" s="113" t="s">
        <v>16</v>
      </c>
      <c r="B24" s="230">
        <v>0</v>
      </c>
      <c r="C24" s="230">
        <v>0</v>
      </c>
      <c r="D24" s="230">
        <v>1.22</v>
      </c>
      <c r="E24" s="266">
        <f t="shared" si="0"/>
        <v>1.22</v>
      </c>
      <c r="F24" s="276"/>
      <c r="G24" s="276"/>
      <c r="H24" s="279"/>
    </row>
    <row r="25" spans="1:8" ht="16.5" thickBot="1" x14ac:dyDescent="0.3">
      <c r="A25" s="40" t="s">
        <v>77</v>
      </c>
      <c r="B25" s="201">
        <v>0</v>
      </c>
      <c r="C25" s="201">
        <v>0</v>
      </c>
      <c r="D25" s="285">
        <v>17.09</v>
      </c>
      <c r="E25" s="286">
        <f t="shared" si="0"/>
        <v>17.09</v>
      </c>
      <c r="F25" s="270">
        <f t="shared" si="1"/>
        <v>0.47709593777009501</v>
      </c>
      <c r="G25" s="270">
        <f>E25/$E$62</f>
        <v>1.7551553194351873E-3</v>
      </c>
      <c r="H25" s="287">
        <f>E25-E26</f>
        <v>5.52</v>
      </c>
    </row>
    <row r="26" spans="1:8" ht="15.75" thickBot="1" x14ac:dyDescent="0.3">
      <c r="A26" s="113" t="s">
        <v>16</v>
      </c>
      <c r="B26" s="230">
        <v>0</v>
      </c>
      <c r="C26" s="230">
        <v>0</v>
      </c>
      <c r="D26" s="230">
        <v>11.57</v>
      </c>
      <c r="E26" s="272">
        <f t="shared" si="0"/>
        <v>11.57</v>
      </c>
      <c r="F26" s="267"/>
      <c r="G26" s="276"/>
      <c r="H26" s="288"/>
    </row>
    <row r="27" spans="1:8" ht="16.5" thickBot="1" x14ac:dyDescent="0.3">
      <c r="A27" s="40" t="s">
        <v>25</v>
      </c>
      <c r="B27" s="201">
        <v>0</v>
      </c>
      <c r="C27" s="201">
        <v>0</v>
      </c>
      <c r="D27" s="201">
        <v>0.81</v>
      </c>
      <c r="E27" s="271">
        <f t="shared" si="0"/>
        <v>0.81</v>
      </c>
      <c r="F27" s="270">
        <f t="shared" si="1"/>
        <v>0.10958904109589052</v>
      </c>
      <c r="G27" s="270">
        <f>E27/$E$62</f>
        <v>8.3187583893651367E-5</v>
      </c>
      <c r="H27" s="284">
        <f>E27-E28</f>
        <v>8.0000000000000071E-2</v>
      </c>
    </row>
    <row r="28" spans="1:8" ht="15.75" thickBot="1" x14ac:dyDescent="0.3">
      <c r="A28" s="113" t="s">
        <v>16</v>
      </c>
      <c r="B28" s="230">
        <v>0</v>
      </c>
      <c r="C28" s="230">
        <v>0</v>
      </c>
      <c r="D28" s="230">
        <v>0.73</v>
      </c>
      <c r="E28" s="272">
        <f t="shared" si="0"/>
        <v>0.73</v>
      </c>
      <c r="F28" s="276"/>
      <c r="G28" s="267"/>
      <c r="H28" s="279"/>
    </row>
    <row r="29" spans="1:8" ht="16.5" thickBot="1" x14ac:dyDescent="0.3">
      <c r="A29" s="40" t="s">
        <v>59</v>
      </c>
      <c r="B29" s="407">
        <v>67.22</v>
      </c>
      <c r="C29" s="440">
        <v>-4.58</v>
      </c>
      <c r="D29" s="407">
        <v>205.49</v>
      </c>
      <c r="E29" s="271">
        <f t="shared" si="0"/>
        <v>268.13</v>
      </c>
      <c r="F29" s="289">
        <f t="shared" si="1"/>
        <v>-0.10569675138416383</v>
      </c>
      <c r="G29" s="275">
        <f>E29/$E$62</f>
        <v>2.7537144283215728E-2</v>
      </c>
      <c r="H29" s="290">
        <f>E29-E30</f>
        <v>-31.689999999999998</v>
      </c>
    </row>
    <row r="30" spans="1:8" ht="15.75" thickBot="1" x14ac:dyDescent="0.3">
      <c r="A30" s="113" t="s">
        <v>16</v>
      </c>
      <c r="B30" s="441">
        <v>99.65</v>
      </c>
      <c r="C30" s="136">
        <v>0</v>
      </c>
      <c r="D30" s="426">
        <v>200.17</v>
      </c>
      <c r="E30" s="358">
        <f t="shared" si="0"/>
        <v>299.82</v>
      </c>
      <c r="F30" s="276"/>
      <c r="G30" s="269"/>
      <c r="H30" s="279"/>
    </row>
    <row r="31" spans="1:8" ht="16.5" thickBot="1" x14ac:dyDescent="0.3">
      <c r="A31" s="40" t="s">
        <v>28</v>
      </c>
      <c r="B31" s="359">
        <v>100</v>
      </c>
      <c r="C31" s="271">
        <v>14.85</v>
      </c>
      <c r="D31" s="271">
        <v>445.45</v>
      </c>
      <c r="E31" s="201">
        <f t="shared" si="0"/>
        <v>560.29999999999995</v>
      </c>
      <c r="F31" s="275">
        <f t="shared" si="1"/>
        <v>0.19352433699009472</v>
      </c>
      <c r="G31" s="270">
        <f>E31/$E$62</f>
        <v>5.7543213895818339E-2</v>
      </c>
      <c r="H31" s="290">
        <f>E31-E32</f>
        <v>90.849999999999966</v>
      </c>
    </row>
    <row r="32" spans="1:8" ht="15.75" thickBot="1" x14ac:dyDescent="0.3">
      <c r="A32" s="113" t="s">
        <v>16</v>
      </c>
      <c r="B32" s="230">
        <v>118.07</v>
      </c>
      <c r="C32" s="230">
        <v>12.12</v>
      </c>
      <c r="D32" s="230">
        <v>339.26</v>
      </c>
      <c r="E32" s="291">
        <f t="shared" si="0"/>
        <v>469.45</v>
      </c>
      <c r="F32" s="276"/>
      <c r="G32" s="292"/>
      <c r="H32" s="293"/>
    </row>
    <row r="33" spans="1:8" ht="16.5" thickBot="1" x14ac:dyDescent="0.3">
      <c r="A33" s="40" t="s">
        <v>30</v>
      </c>
      <c r="B33" s="201">
        <v>513.73</v>
      </c>
      <c r="C33" s="201">
        <v>0</v>
      </c>
      <c r="D33" s="201">
        <v>220.21</v>
      </c>
      <c r="E33" s="274">
        <f t="shared" si="0"/>
        <v>733.94</v>
      </c>
      <c r="F33" s="289">
        <f t="shared" si="1"/>
        <v>1.0771494877455146</v>
      </c>
      <c r="G33" s="289">
        <f>E33/$E$62</f>
        <v>7.5376167065316649E-2</v>
      </c>
      <c r="H33" s="305">
        <f>E33-E34</f>
        <v>380.60000000000008</v>
      </c>
    </row>
    <row r="34" spans="1:8" ht="15.75" thickBot="1" x14ac:dyDescent="0.3">
      <c r="A34" s="113" t="s">
        <v>16</v>
      </c>
      <c r="B34" s="230">
        <v>131.88999999999999</v>
      </c>
      <c r="C34" s="230">
        <v>0</v>
      </c>
      <c r="D34" s="230">
        <v>221.45</v>
      </c>
      <c r="E34" s="266">
        <f t="shared" si="0"/>
        <v>353.34</v>
      </c>
      <c r="F34" s="276"/>
      <c r="G34" s="276"/>
      <c r="H34" s="300"/>
    </row>
    <row r="35" spans="1:8" ht="16.5" thickBot="1" x14ac:dyDescent="0.3">
      <c r="A35" s="40" t="s">
        <v>60</v>
      </c>
      <c r="B35" s="201">
        <v>0</v>
      </c>
      <c r="C35" s="201">
        <v>0.56000000000000005</v>
      </c>
      <c r="D35" s="201">
        <v>0.59</v>
      </c>
      <c r="E35" s="271">
        <f t="shared" si="0"/>
        <v>1.1499999999999999</v>
      </c>
      <c r="F35" s="289">
        <f t="shared" si="1"/>
        <v>2.1081081081081079</v>
      </c>
      <c r="G35" s="289">
        <f>E35/$E$62</f>
        <v>1.1810582898481365E-4</v>
      </c>
      <c r="H35" s="290">
        <f>E35-E36</f>
        <v>0.77999999999999992</v>
      </c>
    </row>
    <row r="36" spans="1:8" ht="15.75" thickBot="1" x14ac:dyDescent="0.3">
      <c r="A36" s="113" t="s">
        <v>16</v>
      </c>
      <c r="B36" s="232">
        <v>0</v>
      </c>
      <c r="C36" s="232">
        <v>0.1</v>
      </c>
      <c r="D36" s="232">
        <v>0.27</v>
      </c>
      <c r="E36" s="304">
        <f t="shared" si="0"/>
        <v>0.37</v>
      </c>
      <c r="F36" s="167"/>
      <c r="G36" s="167"/>
      <c r="H36" s="242"/>
    </row>
    <row r="37" spans="1:8" s="225" customFormat="1" ht="16.5" thickBot="1" x14ac:dyDescent="0.3">
      <c r="A37" s="40" t="s">
        <v>18</v>
      </c>
      <c r="B37" s="161">
        <v>295.01</v>
      </c>
      <c r="C37" s="458">
        <v>0</v>
      </c>
      <c r="D37" s="459">
        <v>17.62</v>
      </c>
      <c r="E37" s="161">
        <f t="shared" si="0"/>
        <v>312.63</v>
      </c>
      <c r="F37" s="301">
        <f t="shared" ref="F37" si="3">(E37-E38)/E38</f>
        <v>0.21608059747938391</v>
      </c>
      <c r="G37" s="301">
        <f>E37/$E$62</f>
        <v>3.2107326361323733E-2</v>
      </c>
      <c r="H37" s="302">
        <f>E37-E38</f>
        <v>55.550000000000011</v>
      </c>
    </row>
    <row r="38" spans="1:8" ht="15.75" thickBot="1" x14ac:dyDescent="0.3">
      <c r="A38" s="113" t="s">
        <v>16</v>
      </c>
      <c r="B38" s="230">
        <v>239.93</v>
      </c>
      <c r="C38" s="230">
        <v>0</v>
      </c>
      <c r="D38" s="230">
        <v>17.149999999999999</v>
      </c>
      <c r="E38" s="294">
        <f t="shared" si="0"/>
        <v>257.08</v>
      </c>
      <c r="F38" s="276"/>
      <c r="G38" s="276"/>
      <c r="H38" s="300"/>
    </row>
    <row r="39" spans="1:8" s="225" customFormat="1" ht="15.75" thickBot="1" x14ac:dyDescent="0.3">
      <c r="A39" s="216" t="s">
        <v>61</v>
      </c>
      <c r="B39" s="229">
        <v>1.04</v>
      </c>
      <c r="C39" s="229">
        <v>0</v>
      </c>
      <c r="D39" s="451">
        <v>4.91</v>
      </c>
      <c r="E39" s="161">
        <f t="shared" si="0"/>
        <v>5.95</v>
      </c>
      <c r="F39" s="301">
        <f t="shared" ref="F39" si="4">(E39-E40)/E40</f>
        <v>0.27682403433476394</v>
      </c>
      <c r="G39" s="301">
        <f>E39/$E$62</f>
        <v>6.1106928909534022E-4</v>
      </c>
      <c r="H39" s="302">
        <f>E39-E40</f>
        <v>1.29</v>
      </c>
    </row>
    <row r="40" spans="1:8" ht="15.75" thickBot="1" x14ac:dyDescent="0.3">
      <c r="A40" s="113" t="s">
        <v>16</v>
      </c>
      <c r="B40" s="233">
        <v>0</v>
      </c>
      <c r="C40" s="233">
        <v>0</v>
      </c>
      <c r="D40" s="233">
        <v>4.66</v>
      </c>
      <c r="E40" s="294">
        <f t="shared" si="0"/>
        <v>4.66</v>
      </c>
      <c r="F40" s="295"/>
      <c r="G40" s="295"/>
      <c r="H40" s="303"/>
    </row>
    <row r="41" spans="1:8" s="225" customFormat="1" ht="15.75" thickBot="1" x14ac:dyDescent="0.3">
      <c r="A41" s="216" t="s">
        <v>24</v>
      </c>
      <c r="B41" s="458">
        <v>407.4</v>
      </c>
      <c r="C41" s="459">
        <v>5.71</v>
      </c>
      <c r="D41" s="459">
        <v>30.98</v>
      </c>
      <c r="E41" s="161">
        <f t="shared" si="0"/>
        <v>444.09</v>
      </c>
      <c r="F41" s="301">
        <f t="shared" ref="F41" si="5">(E41-E42)/E42</f>
        <v>0.90588386764516515</v>
      </c>
      <c r="G41" s="301">
        <f>E41/$E$62</f>
        <v>4.5608363125100776E-2</v>
      </c>
      <c r="H41" s="302">
        <f>E41-E42</f>
        <v>211.07999999999996</v>
      </c>
    </row>
    <row r="42" spans="1:8" ht="15.75" thickBot="1" x14ac:dyDescent="0.3">
      <c r="A42" s="113" t="s">
        <v>16</v>
      </c>
      <c r="B42" s="233">
        <v>208.75</v>
      </c>
      <c r="C42" s="233">
        <v>4.6100000000000003</v>
      </c>
      <c r="D42" s="233">
        <v>19.649999999999999</v>
      </c>
      <c r="E42" s="294">
        <f t="shared" si="0"/>
        <v>233.01000000000002</v>
      </c>
      <c r="F42" s="295"/>
      <c r="G42" s="295"/>
      <c r="H42" s="303"/>
    </row>
    <row r="43" spans="1:8" s="225" customFormat="1" ht="15.75" thickBot="1" x14ac:dyDescent="0.3">
      <c r="A43" s="216" t="s">
        <v>62</v>
      </c>
      <c r="B43" s="458">
        <v>0</v>
      </c>
      <c r="C43" s="459">
        <v>0</v>
      </c>
      <c r="D43" s="451">
        <v>4.6500000000000004</v>
      </c>
      <c r="E43" s="460">
        <f t="shared" si="0"/>
        <v>4.6500000000000004</v>
      </c>
      <c r="F43" s="301">
        <f t="shared" ref="F43" si="6">(E43-E44)/E44</f>
        <v>-2.5157232704402354E-2</v>
      </c>
      <c r="G43" s="301">
        <f>E43/$E$62</f>
        <v>4.7755835198207266E-4</v>
      </c>
      <c r="H43" s="302">
        <f>E43-E44</f>
        <v>-0.11999999999999922</v>
      </c>
    </row>
    <row r="44" spans="1:8" ht="15.75" thickBot="1" x14ac:dyDescent="0.3">
      <c r="A44" s="113" t="s">
        <v>16</v>
      </c>
      <c r="B44" s="233">
        <v>0</v>
      </c>
      <c r="C44" s="233">
        <v>0</v>
      </c>
      <c r="D44" s="233">
        <v>4.7699999999999996</v>
      </c>
      <c r="E44" s="294">
        <f t="shared" si="0"/>
        <v>4.7699999999999996</v>
      </c>
      <c r="F44" s="295"/>
      <c r="G44" s="295"/>
      <c r="H44" s="303"/>
    </row>
    <row r="45" spans="1:8" s="225" customFormat="1" ht="15.75" thickBot="1" x14ac:dyDescent="0.3">
      <c r="A45" s="216" t="s">
        <v>17</v>
      </c>
      <c r="B45" s="461">
        <v>14.86</v>
      </c>
      <c r="C45" s="462">
        <v>15.96</v>
      </c>
      <c r="D45" s="362">
        <v>33.01</v>
      </c>
      <c r="E45" s="159">
        <f t="shared" si="0"/>
        <v>63.83</v>
      </c>
      <c r="F45" s="301">
        <f t="shared" ref="F45" si="7">(E45-E46)/E46</f>
        <v>1.8713450292397664</v>
      </c>
      <c r="G45" s="301">
        <f>E45/$E$62</f>
        <v>6.5553870122614395E-3</v>
      </c>
      <c r="H45" s="302">
        <f>E45-E46</f>
        <v>41.6</v>
      </c>
    </row>
    <row r="46" spans="1:8" ht="15.75" thickBot="1" x14ac:dyDescent="0.3">
      <c r="A46" s="113" t="s">
        <v>16</v>
      </c>
      <c r="B46" s="361">
        <v>-0.06</v>
      </c>
      <c r="C46" s="361">
        <v>11.37</v>
      </c>
      <c r="D46" s="361">
        <v>10.92</v>
      </c>
      <c r="E46" s="294">
        <f t="shared" si="0"/>
        <v>22.229999999999997</v>
      </c>
      <c r="F46" s="295"/>
      <c r="G46" s="295"/>
      <c r="H46" s="303"/>
    </row>
    <row r="47" spans="1:8" s="225" customFormat="1" ht="15.75" thickBot="1" x14ac:dyDescent="0.3">
      <c r="A47" s="216" t="s">
        <v>29</v>
      </c>
      <c r="B47" s="458">
        <v>-0.31</v>
      </c>
      <c r="C47" s="451">
        <v>0</v>
      </c>
      <c r="D47" s="229">
        <v>280.64</v>
      </c>
      <c r="E47" s="159">
        <f t="shared" si="0"/>
        <v>280.33</v>
      </c>
      <c r="F47" s="301">
        <f t="shared" ref="F47" si="8">(E47-E48)/E48</f>
        <v>-8.9719444083647223E-2</v>
      </c>
      <c r="G47" s="301">
        <f>E47/$E$62</f>
        <v>2.8790093077663313E-2</v>
      </c>
      <c r="H47" s="302">
        <f>E47-E48</f>
        <v>-27.629999999999995</v>
      </c>
    </row>
    <row r="48" spans="1:8" s="236" customFormat="1" ht="16.5" customHeight="1" thickBot="1" x14ac:dyDescent="0.3">
      <c r="A48" s="113" t="s">
        <v>16</v>
      </c>
      <c r="B48" s="230">
        <v>9.93</v>
      </c>
      <c r="C48" s="230">
        <v>0</v>
      </c>
      <c r="D48" s="230">
        <v>298.02999999999997</v>
      </c>
      <c r="E48" s="294">
        <f t="shared" si="0"/>
        <v>307.95999999999998</v>
      </c>
      <c r="F48" s="276"/>
      <c r="G48" s="276"/>
      <c r="H48" s="300"/>
    </row>
    <row r="49" spans="1:8" s="225" customFormat="1" ht="15.75" thickBot="1" x14ac:dyDescent="0.3">
      <c r="A49" s="216" t="s">
        <v>22</v>
      </c>
      <c r="B49" s="229">
        <v>269.19</v>
      </c>
      <c r="C49" s="229">
        <v>0</v>
      </c>
      <c r="D49" s="229">
        <v>28.55</v>
      </c>
      <c r="E49" s="297">
        <f t="shared" si="0"/>
        <v>297.74</v>
      </c>
      <c r="F49" s="298">
        <f t="shared" ref="F49" si="9">(E49-E50)/E50</f>
        <v>0.54006103553509566</v>
      </c>
      <c r="G49" s="298">
        <f>E49/$E$62</f>
        <v>3.057811262777254E-2</v>
      </c>
      <c r="H49" s="299">
        <f>E49-E50</f>
        <v>104.41000000000003</v>
      </c>
    </row>
    <row r="50" spans="1:8" s="228" customFormat="1" ht="15.75" thickBot="1" x14ac:dyDescent="0.3">
      <c r="A50" s="113" t="s">
        <v>16</v>
      </c>
      <c r="B50" s="233">
        <v>152.6</v>
      </c>
      <c r="C50" s="233">
        <v>0</v>
      </c>
      <c r="D50" s="233">
        <v>40.729999999999997</v>
      </c>
      <c r="E50" s="294">
        <f>B50+C50+D50</f>
        <v>193.32999999999998</v>
      </c>
      <c r="F50" s="295"/>
      <c r="G50" s="295"/>
      <c r="H50" s="296"/>
    </row>
    <row r="51" spans="1:8" ht="15.75" x14ac:dyDescent="0.25">
      <c r="A51" s="114" t="s">
        <v>65</v>
      </c>
      <c r="B51" s="204">
        <f>SUM(B7+B9+B11+B13+B15+B17+B19+B21+B23+B25+B27+B29+B31+B33+B35+B37+B39+B41+B43+B45+B47+B49)</f>
        <v>5012.1699999999983</v>
      </c>
      <c r="C51" s="204">
        <f t="shared" ref="C51:E51" si="10">SUM(C7+C9+C11+C13+C15+C17+C19+C21+C23+C25+C27+C29+C31+C33+C35+C37+C39+C41+C43+C45+C47+C49)</f>
        <v>118.37</v>
      </c>
      <c r="D51" s="204">
        <f t="shared" si="10"/>
        <v>1841.86</v>
      </c>
      <c r="E51" s="204">
        <f t="shared" si="10"/>
        <v>6972.4</v>
      </c>
      <c r="F51" s="280">
        <f>(E51-E52)/E52</f>
        <v>0.27979031144917105</v>
      </c>
      <c r="G51" s="280">
        <f>E51/$E$62</f>
        <v>0.71607050609888234</v>
      </c>
      <c r="H51" s="278">
        <f>E51-E52</f>
        <v>1524.3199999999997</v>
      </c>
    </row>
    <row r="52" spans="1:8" x14ac:dyDescent="0.25">
      <c r="A52" s="205" t="s">
        <v>26</v>
      </c>
      <c r="B52" s="452">
        <f>SUM(B8+B10+B12+B14+B16+B18+B20+B22+B24+B26+B28+B30+B32+B34+B36+B38+B40+B42+B44+B46+B48+B50)</f>
        <v>3718.95</v>
      </c>
      <c r="C52" s="452">
        <f t="shared" ref="C52:E52" si="11">SUM(C8+C10+C12+C14+C16+C18+C20+C22+C24+C26+C28+C30+C32+C34+C36+C38+C40+C42+C44+C46+C48+C50)</f>
        <v>97.78</v>
      </c>
      <c r="D52" s="452">
        <f t="shared" si="11"/>
        <v>1631.3500000000004</v>
      </c>
      <c r="E52" s="452">
        <f t="shared" si="11"/>
        <v>5448.08</v>
      </c>
      <c r="F52" s="206"/>
      <c r="G52" s="206"/>
      <c r="H52" s="207"/>
    </row>
    <row r="53" spans="1:8" ht="15.75" x14ac:dyDescent="0.25">
      <c r="A53" s="203" t="s">
        <v>27</v>
      </c>
      <c r="B53" s="208">
        <f>(B51-B52)/B52</f>
        <v>0.34773793678323145</v>
      </c>
      <c r="C53" s="208">
        <f t="shared" ref="C53:D53" si="12">(C51-C52)/C52</f>
        <v>0.21057475966455311</v>
      </c>
      <c r="D53" s="208">
        <f t="shared" si="12"/>
        <v>0.12904036534158794</v>
      </c>
      <c r="E53" s="208">
        <f>(E51-E52)/E52</f>
        <v>0.27979031144917105</v>
      </c>
      <c r="F53" s="206"/>
      <c r="G53" s="206"/>
      <c r="H53" s="207"/>
    </row>
    <row r="54" spans="1:8" ht="15.75" x14ac:dyDescent="0.25">
      <c r="A54" s="111" t="s">
        <v>38</v>
      </c>
      <c r="B54" s="196"/>
      <c r="C54" s="196"/>
      <c r="D54" s="196"/>
      <c r="E54" s="196"/>
      <c r="F54" s="206"/>
      <c r="G54" s="206"/>
      <c r="H54" s="207"/>
    </row>
    <row r="55" spans="1:8" ht="15.75" thickBot="1" x14ac:dyDescent="0.3">
      <c r="A55" s="225" t="s">
        <v>40</v>
      </c>
      <c r="B55" s="198">
        <v>2314.9899999999998</v>
      </c>
      <c r="C55" s="198">
        <v>0</v>
      </c>
      <c r="D55" s="198">
        <v>0</v>
      </c>
      <c r="E55" s="263">
        <f>B55+C55+D55</f>
        <v>2314.9899999999998</v>
      </c>
      <c r="F55" s="264">
        <f t="shared" ref="F55" si="13">(E55-E56)/E56</f>
        <v>9.7058070875470318E-2</v>
      </c>
      <c r="G55" s="264">
        <f>E55/$E$62</f>
        <v>0.23775114177526413</v>
      </c>
      <c r="H55" s="277">
        <f>E55-E56</f>
        <v>204.80999999999995</v>
      </c>
    </row>
    <row r="56" spans="1:8" ht="15.75" thickBot="1" x14ac:dyDescent="0.3">
      <c r="A56" s="202" t="s">
        <v>16</v>
      </c>
      <c r="B56" s="230">
        <v>2110.1799999999998</v>
      </c>
      <c r="C56" s="230">
        <v>0</v>
      </c>
      <c r="D56" s="230">
        <v>0</v>
      </c>
      <c r="E56" s="230">
        <f t="shared" ref="E56:E58" si="14">B56+C56+D56</f>
        <v>2110.1799999999998</v>
      </c>
      <c r="F56" s="267"/>
      <c r="G56" s="276"/>
      <c r="H56" s="288"/>
    </row>
    <row r="57" spans="1:8" ht="16.5" thickBot="1" x14ac:dyDescent="0.3">
      <c r="A57" s="197" t="s">
        <v>39</v>
      </c>
      <c r="B57" s="201">
        <v>0</v>
      </c>
      <c r="C57" s="201">
        <v>449.64</v>
      </c>
      <c r="D57" s="201">
        <v>0</v>
      </c>
      <c r="E57" s="263">
        <f t="shared" si="14"/>
        <v>449.64</v>
      </c>
      <c r="F57" s="270">
        <f t="shared" ref="F57:F59" si="15">(E57-E58)/E58</f>
        <v>1.9037258634756544E-2</v>
      </c>
      <c r="G57" s="289">
        <f>E57/$E$62</f>
        <v>4.6178352125853576E-2</v>
      </c>
      <c r="H57" s="284">
        <f>E57-E58</f>
        <v>8.3999999999999773</v>
      </c>
    </row>
    <row r="58" spans="1:8" ht="15.75" thickBot="1" x14ac:dyDescent="0.3">
      <c r="A58" s="202" t="s">
        <v>16</v>
      </c>
      <c r="B58" s="230">
        <v>0</v>
      </c>
      <c r="C58" s="230">
        <v>441.24</v>
      </c>
      <c r="D58" s="230">
        <v>0</v>
      </c>
      <c r="E58" s="263">
        <f t="shared" si="14"/>
        <v>441.24</v>
      </c>
      <c r="F58" s="307"/>
      <c r="G58" s="308"/>
      <c r="H58" s="309"/>
    </row>
    <row r="59" spans="1:8" ht="15.75" x14ac:dyDescent="0.25">
      <c r="A59" s="209" t="s">
        <v>41</v>
      </c>
      <c r="B59" s="210">
        <f>SUM(B55,B57)</f>
        <v>2314.9899999999998</v>
      </c>
      <c r="C59" s="210">
        <f>SUM(C55,C57)</f>
        <v>449.64</v>
      </c>
      <c r="D59" s="204">
        <f>SUM(D55,D57)</f>
        <v>0</v>
      </c>
      <c r="E59" s="306">
        <f t="shared" ref="B59:E60" si="16">SUM(E55,E57)</f>
        <v>2764.6299999999997</v>
      </c>
      <c r="F59" s="280">
        <f t="shared" si="15"/>
        <v>8.3565230342319011E-2</v>
      </c>
      <c r="G59" s="268">
        <f>E59/$E$62</f>
        <v>0.28392949390111771</v>
      </c>
      <c r="H59" s="278">
        <f>E59-E60</f>
        <v>213.20999999999958</v>
      </c>
    </row>
    <row r="60" spans="1:8" x14ac:dyDescent="0.25">
      <c r="A60" s="205" t="s">
        <v>26</v>
      </c>
      <c r="B60" s="344">
        <f t="shared" si="16"/>
        <v>2110.1799999999998</v>
      </c>
      <c r="C60" s="344">
        <f t="shared" si="16"/>
        <v>441.24</v>
      </c>
      <c r="D60" s="345">
        <f t="shared" si="16"/>
        <v>0</v>
      </c>
      <c r="E60" s="345">
        <f t="shared" si="16"/>
        <v>2551.42</v>
      </c>
      <c r="F60" s="206"/>
      <c r="G60" s="206"/>
      <c r="H60" s="207"/>
    </row>
    <row r="61" spans="1:8" ht="15.75" x14ac:dyDescent="0.25">
      <c r="A61" s="203" t="s">
        <v>27</v>
      </c>
      <c r="B61" s="208">
        <f t="shared" ref="B61:D61" si="17">(B59-B60)/B60</f>
        <v>9.7058070875470318E-2</v>
      </c>
      <c r="C61" s="208">
        <f t="shared" si="17"/>
        <v>1.9037258634756544E-2</v>
      </c>
      <c r="D61" s="434" t="e">
        <f t="shared" si="17"/>
        <v>#DIV/0!</v>
      </c>
      <c r="E61" s="208">
        <f>(E59-E60)/E60</f>
        <v>8.3565230342319011E-2</v>
      </c>
      <c r="F61" s="206"/>
      <c r="G61" s="206"/>
      <c r="H61" s="207"/>
    </row>
    <row r="62" spans="1:8" ht="15.75" x14ac:dyDescent="0.25">
      <c r="A62" s="211" t="s">
        <v>42</v>
      </c>
      <c r="B62" s="200">
        <f>B51+B59</f>
        <v>7327.159999999998</v>
      </c>
      <c r="C62" s="200">
        <f t="shared" ref="C62:E62" si="18">C51+C59</f>
        <v>568.01</v>
      </c>
      <c r="D62" s="200">
        <f t="shared" si="18"/>
        <v>1841.86</v>
      </c>
      <c r="E62" s="200">
        <f t="shared" si="18"/>
        <v>9737.0299999999988</v>
      </c>
      <c r="F62" s="199">
        <f>(E62-E63)/E63</f>
        <v>0.21720482530158119</v>
      </c>
      <c r="G62" s="199">
        <f>E62/$E$62</f>
        <v>1</v>
      </c>
      <c r="H62" s="200">
        <f>E62-E63</f>
        <v>1737.5299999999988</v>
      </c>
    </row>
    <row r="63" spans="1:8" x14ac:dyDescent="0.25">
      <c r="A63" s="205" t="s">
        <v>26</v>
      </c>
      <c r="B63" s="343">
        <f>B60+B52</f>
        <v>5829.1299999999992</v>
      </c>
      <c r="C63" s="343">
        <f t="shared" ref="C63:E63" si="19">C60+C52</f>
        <v>539.02</v>
      </c>
      <c r="D63" s="343">
        <f t="shared" si="19"/>
        <v>1631.3500000000004</v>
      </c>
      <c r="E63" s="343">
        <f t="shared" si="19"/>
        <v>7999.5</v>
      </c>
      <c r="F63" s="206"/>
      <c r="G63" s="206"/>
      <c r="H63" s="207"/>
    </row>
    <row r="64" spans="1:8" ht="15.75" x14ac:dyDescent="0.25">
      <c r="A64" s="212" t="s">
        <v>27</v>
      </c>
      <c r="B64" s="199">
        <f>(B62-B63)/B63</f>
        <v>0.25699032274112932</v>
      </c>
      <c r="C64" s="199">
        <f t="shared" ref="C64:E64" si="20">(C62-C63)/C63</f>
        <v>5.3782790991057865E-2</v>
      </c>
      <c r="D64" s="199">
        <f t="shared" si="20"/>
        <v>0.12904036534158794</v>
      </c>
      <c r="E64" s="199">
        <f t="shared" si="20"/>
        <v>0.21720482530158119</v>
      </c>
      <c r="F64" s="199"/>
      <c r="G64" s="199"/>
      <c r="H64" s="200"/>
    </row>
    <row r="65" spans="1:8" ht="15.75" x14ac:dyDescent="0.25">
      <c r="A65" s="195" t="s">
        <v>43</v>
      </c>
      <c r="B65" s="199">
        <f>B62/$E$62</f>
        <v>0.75250461382988432</v>
      </c>
      <c r="C65" s="199">
        <f t="shared" ref="C65:E65" si="21">C62/$E$62</f>
        <v>5.8335036453620877E-2</v>
      </c>
      <c r="D65" s="199">
        <f t="shared" si="21"/>
        <v>0.18916034971649467</v>
      </c>
      <c r="E65" s="199">
        <f t="shared" si="21"/>
        <v>1</v>
      </c>
      <c r="F65" s="199"/>
      <c r="G65" s="199"/>
      <c r="H65" s="200"/>
    </row>
    <row r="66" spans="1:8" x14ac:dyDescent="0.25">
      <c r="A66" s="205" t="s">
        <v>44</v>
      </c>
      <c r="B66" s="341">
        <f>B63/$E$63</f>
        <v>0.72868679292455774</v>
      </c>
      <c r="C66" s="341">
        <f t="shared" ref="C66:E66" si="22">C63/$E$63</f>
        <v>6.7381711356959806E-2</v>
      </c>
      <c r="D66" s="341">
        <f t="shared" si="22"/>
        <v>0.20393149571848246</v>
      </c>
      <c r="E66" s="342">
        <f t="shared" si="22"/>
        <v>1</v>
      </c>
      <c r="F66" s="206"/>
      <c r="G66" s="206"/>
      <c r="H66" s="207"/>
    </row>
    <row r="67" spans="1:8" ht="15.75" x14ac:dyDescent="0.25">
      <c r="A67" s="213"/>
    </row>
    <row r="68" spans="1:8" customFormat="1" ht="18.75" x14ac:dyDescent="0.3">
      <c r="A68" s="106" t="s">
        <v>45</v>
      </c>
    </row>
    <row r="69" spans="1:8" s="225" customFormat="1" x14ac:dyDescent="0.25">
      <c r="A69" s="225" t="s">
        <v>67</v>
      </c>
    </row>
    <row r="70" spans="1:8" s="225" customFormat="1" x14ac:dyDescent="0.25">
      <c r="A70" s="225" t="s">
        <v>68</v>
      </c>
    </row>
    <row r="71" spans="1:8" customFormat="1" x14ac:dyDescent="0.25">
      <c r="A71" s="225" t="s">
        <v>75</v>
      </c>
    </row>
    <row r="72" spans="1:8" customFormat="1" x14ac:dyDescent="0.25">
      <c r="A72" s="335" t="s">
        <v>73</v>
      </c>
    </row>
  </sheetData>
  <mergeCells count="2">
    <mergeCell ref="A1:H2"/>
    <mergeCell ref="A3:H3"/>
  </mergeCells>
  <pageMargins left="0.7" right="0.7" top="0.75" bottom="0.75" header="0.3" footer="0.3"/>
  <pageSetup paperSize="9" scale="64" orientation="portrait" r:id="rId1"/>
  <ignoredErrors>
    <ignoredError sqref="D61 F51 B53:D53 F35 F17 D64 G7 G9 G17:G25 F23 G11:G14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0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69" t="s">
        <v>79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12" ht="43.5" customHeight="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48</v>
      </c>
      <c r="K3" s="4" t="s">
        <v>9</v>
      </c>
      <c r="L3" s="4" t="s">
        <v>10</v>
      </c>
      <c r="M3" s="4" t="s">
        <v>11</v>
      </c>
      <c r="N3" s="4" t="s">
        <v>54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63</v>
      </c>
      <c r="B4" s="119"/>
      <c r="C4" s="329"/>
      <c r="D4" s="329"/>
      <c r="E4" s="329"/>
      <c r="F4" s="120"/>
      <c r="G4" s="329"/>
      <c r="H4" s="120"/>
      <c r="I4" s="330"/>
      <c r="J4" s="330"/>
      <c r="K4" s="331"/>
      <c r="L4" s="332"/>
      <c r="M4" s="332"/>
      <c r="N4" s="325"/>
      <c r="O4" s="330"/>
      <c r="P4" s="333"/>
      <c r="Q4" s="334"/>
      <c r="R4" s="121"/>
    </row>
    <row r="5" spans="1:112" s="2" customFormat="1" ht="16.5" thickBot="1" x14ac:dyDescent="0.3">
      <c r="A5" s="363" t="s">
        <v>72</v>
      </c>
      <c r="B5" s="376">
        <v>0</v>
      </c>
      <c r="C5" s="186">
        <v>0</v>
      </c>
      <c r="D5" s="186">
        <v>0</v>
      </c>
      <c r="E5" s="186">
        <v>0</v>
      </c>
      <c r="F5" s="186">
        <v>0</v>
      </c>
      <c r="G5" s="18">
        <v>5.79</v>
      </c>
      <c r="H5" s="377">
        <v>1.83</v>
      </c>
      <c r="I5" s="186">
        <v>3.96</v>
      </c>
      <c r="J5" s="186">
        <v>8.99</v>
      </c>
      <c r="K5" s="376">
        <v>0</v>
      </c>
      <c r="L5" s="376">
        <v>1.51</v>
      </c>
      <c r="M5" s="10">
        <v>0.02</v>
      </c>
      <c r="N5" s="379">
        <v>0</v>
      </c>
      <c r="O5" s="186">
        <f>B5+D5+E5+F5+H5+I5+J5+K5+L5+M5+N5</f>
        <v>16.310000000000002</v>
      </c>
      <c r="P5" s="364" t="e">
        <f>(O5-O6)/O6</f>
        <v>#DIV/0!</v>
      </c>
      <c r="Q5" s="365">
        <f>O5/$O$82</f>
        <v>2.6001993433021991E-4</v>
      </c>
      <c r="R5" s="366">
        <f>O5-O6</f>
        <v>16.310000000000002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4" t="s">
        <v>36</v>
      </c>
      <c r="B6" s="378">
        <v>0</v>
      </c>
      <c r="C6" s="336">
        <v>0</v>
      </c>
      <c r="D6" s="336">
        <v>0</v>
      </c>
      <c r="E6" s="336">
        <v>0</v>
      </c>
      <c r="F6" s="336">
        <v>0</v>
      </c>
      <c r="G6" s="336">
        <v>0</v>
      </c>
      <c r="H6" s="336">
        <v>0</v>
      </c>
      <c r="I6" s="336">
        <v>0</v>
      </c>
      <c r="J6" s="336">
        <v>0</v>
      </c>
      <c r="K6" s="350">
        <v>0</v>
      </c>
      <c r="L6" s="350">
        <v>0</v>
      </c>
      <c r="M6" s="352">
        <v>0</v>
      </c>
      <c r="N6" s="350">
        <v>0</v>
      </c>
      <c r="O6" s="337">
        <f>B6+D6+E6+F6+H6+I6+J6+K6+L6+M6+N6</f>
        <v>0</v>
      </c>
      <c r="P6" s="326"/>
      <c r="Q6" s="328"/>
      <c r="R6" s="327"/>
    </row>
    <row r="7" spans="1:112" s="2" customFormat="1" ht="16.5" thickBot="1" x14ac:dyDescent="0.3">
      <c r="A7" s="40" t="s">
        <v>19</v>
      </c>
      <c r="B7" s="408">
        <v>377.62</v>
      </c>
      <c r="C7" s="394">
        <v>72.66</v>
      </c>
      <c r="D7" s="394">
        <v>64.45</v>
      </c>
      <c r="E7" s="394">
        <v>8.2100000000000009</v>
      </c>
      <c r="F7" s="394">
        <v>58.83</v>
      </c>
      <c r="G7" s="394">
        <v>1828.54</v>
      </c>
      <c r="H7" s="394">
        <v>818.81</v>
      </c>
      <c r="I7" s="394">
        <v>1009.73</v>
      </c>
      <c r="J7" s="394">
        <v>1081.99</v>
      </c>
      <c r="K7" s="394">
        <v>2.5499999999999998</v>
      </c>
      <c r="L7" s="403">
        <v>177.45</v>
      </c>
      <c r="M7" s="394">
        <v>94.65</v>
      </c>
      <c r="N7" s="394">
        <v>592.52</v>
      </c>
      <c r="O7" s="10">
        <f>B7+C7+F7+G7+J7+K7+L7+M7+N7</f>
        <v>4286.8100000000004</v>
      </c>
      <c r="P7" s="11">
        <f>(O7-O8)/O8</f>
        <v>0.25353751860505236</v>
      </c>
      <c r="Q7" s="12">
        <f>O7/$O$82</f>
        <v>6.8341879502521768E-2</v>
      </c>
      <c r="R7" s="13">
        <f>O7-O8</f>
        <v>867.04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10">
        <v>362.51</v>
      </c>
      <c r="C8" s="410">
        <v>60.64</v>
      </c>
      <c r="D8" s="410">
        <v>56.42</v>
      </c>
      <c r="E8" s="411">
        <v>4.22</v>
      </c>
      <c r="F8" s="412">
        <v>53.88</v>
      </c>
      <c r="G8" s="412">
        <v>1613.06</v>
      </c>
      <c r="H8" s="412">
        <v>836.03</v>
      </c>
      <c r="I8" s="412">
        <v>777.03</v>
      </c>
      <c r="J8" s="412">
        <v>559.71</v>
      </c>
      <c r="K8" s="410">
        <v>2.02</v>
      </c>
      <c r="L8" s="410">
        <v>126.57</v>
      </c>
      <c r="M8" s="410">
        <v>79.61</v>
      </c>
      <c r="N8" s="413">
        <v>561.77</v>
      </c>
      <c r="O8" s="350">
        <f t="shared" ref="O8:O54" si="0">B8+C8+F8+G8+J8+K8+L8+M8+N8</f>
        <v>3419.7700000000004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03">
        <v>43.81</v>
      </c>
      <c r="C9" s="403">
        <v>19.739999999999998</v>
      </c>
      <c r="D9" s="403">
        <v>19.739999999999998</v>
      </c>
      <c r="E9" s="453">
        <v>0</v>
      </c>
      <c r="F9" s="403">
        <v>11.06</v>
      </c>
      <c r="G9" s="403">
        <v>400.74</v>
      </c>
      <c r="H9" s="403">
        <v>251.12</v>
      </c>
      <c r="I9" s="403">
        <v>149.62</v>
      </c>
      <c r="J9" s="403">
        <v>143.19999999999999</v>
      </c>
      <c r="K9" s="453">
        <v>0</v>
      </c>
      <c r="L9" s="403">
        <v>15.23</v>
      </c>
      <c r="M9" s="403">
        <v>9.25</v>
      </c>
      <c r="N9" s="403">
        <v>156.70000000000002</v>
      </c>
      <c r="O9" s="10">
        <f t="shared" si="0"/>
        <v>799.73</v>
      </c>
      <c r="P9" s="20">
        <f>(O9-O10)/O10</f>
        <v>0.40812409761594554</v>
      </c>
      <c r="Q9" s="21">
        <f>O9/$O$82</f>
        <v>1.2749585657995508E-2</v>
      </c>
      <c r="R9" s="13">
        <f>O9-O10</f>
        <v>231.79000000000008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12">
        <v>21.26</v>
      </c>
      <c r="C10" s="412">
        <v>13.78</v>
      </c>
      <c r="D10" s="412">
        <v>13.78</v>
      </c>
      <c r="E10" s="138">
        <v>0</v>
      </c>
      <c r="F10" s="410">
        <v>6.74</v>
      </c>
      <c r="G10" s="411">
        <v>408.33</v>
      </c>
      <c r="H10" s="410">
        <v>259.22000000000003</v>
      </c>
      <c r="I10" s="411">
        <v>149.11000000000001</v>
      </c>
      <c r="J10" s="410">
        <v>43.03</v>
      </c>
      <c r="K10" s="336">
        <v>0</v>
      </c>
      <c r="L10" s="412">
        <v>11.28</v>
      </c>
      <c r="M10" s="412">
        <v>7.32</v>
      </c>
      <c r="N10" s="410">
        <v>56.2</v>
      </c>
      <c r="O10" s="350">
        <f t="shared" si="0"/>
        <v>567.93999999999994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09">
        <v>123.46</v>
      </c>
      <c r="C11" s="320">
        <v>28.86</v>
      </c>
      <c r="D11" s="33">
        <v>28.86</v>
      </c>
      <c r="E11" s="10">
        <v>0</v>
      </c>
      <c r="F11" s="10">
        <v>11.31</v>
      </c>
      <c r="G11" s="9">
        <v>1108.44</v>
      </c>
      <c r="H11" s="10">
        <v>392.29</v>
      </c>
      <c r="I11" s="10">
        <v>716.15</v>
      </c>
      <c r="J11" s="10">
        <v>111.91</v>
      </c>
      <c r="K11" s="10">
        <v>0</v>
      </c>
      <c r="L11" s="33">
        <v>6.16</v>
      </c>
      <c r="M11" s="33">
        <v>124.3</v>
      </c>
      <c r="N11" s="33">
        <v>227.51</v>
      </c>
      <c r="O11" s="10">
        <f t="shared" si="0"/>
        <v>1741.9500000000003</v>
      </c>
      <c r="P11" s="20">
        <f>(O11-O12)/O12</f>
        <v>1.7838987507450069E-2</v>
      </c>
      <c r="Q11" s="21">
        <f>O11/$O$82</f>
        <v>2.7770798565697523E-2</v>
      </c>
      <c r="R11" s="13">
        <f>O11-O12</f>
        <v>30.5300000000002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163.59</v>
      </c>
      <c r="C12" s="339">
        <v>27.83</v>
      </c>
      <c r="D12" s="26">
        <v>27.83</v>
      </c>
      <c r="E12" s="26">
        <v>0</v>
      </c>
      <c r="F12" s="26">
        <v>11.23</v>
      </c>
      <c r="G12" s="338">
        <v>1045.1300000000001</v>
      </c>
      <c r="H12" s="26">
        <v>408.5</v>
      </c>
      <c r="I12" s="66">
        <v>636.63</v>
      </c>
      <c r="J12" s="146">
        <v>113.1</v>
      </c>
      <c r="K12" s="26">
        <v>0</v>
      </c>
      <c r="L12" s="26">
        <v>15.19</v>
      </c>
      <c r="M12" s="26">
        <v>75.72</v>
      </c>
      <c r="N12" s="66">
        <v>259.63</v>
      </c>
      <c r="O12" s="350">
        <f t="shared" si="0"/>
        <v>1711.42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70</v>
      </c>
      <c r="B13" s="18">
        <v>78.819999999999993</v>
      </c>
      <c r="C13" s="319">
        <v>0</v>
      </c>
      <c r="D13" s="19">
        <v>0</v>
      </c>
      <c r="E13" s="19">
        <v>0</v>
      </c>
      <c r="F13" s="19">
        <v>0.89</v>
      </c>
      <c r="G13" s="9">
        <v>0.17</v>
      </c>
      <c r="H13" s="19">
        <v>0</v>
      </c>
      <c r="I13" s="144">
        <v>0.17</v>
      </c>
      <c r="J13" s="140">
        <v>70.3</v>
      </c>
      <c r="K13" s="19">
        <v>0</v>
      </c>
      <c r="L13" s="19">
        <v>0</v>
      </c>
      <c r="M13" s="19">
        <v>17.600000000000001</v>
      </c>
      <c r="N13" s="19">
        <v>0</v>
      </c>
      <c r="O13" s="10">
        <f t="shared" si="0"/>
        <v>167.78</v>
      </c>
      <c r="P13" s="360" t="e">
        <f>(O13-O14)/O14</f>
        <v>#DIV/0!</v>
      </c>
      <c r="Q13" s="21">
        <f>O13/$O$82</f>
        <v>2.6748096003632307E-3</v>
      </c>
      <c r="R13" s="13">
        <f>O13-O14</f>
        <v>167.78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0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4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6" t="s">
        <v>76</v>
      </c>
      <c r="B15" s="18">
        <v>0.47</v>
      </c>
      <c r="C15" s="318">
        <v>0</v>
      </c>
      <c r="D15" s="241">
        <v>0</v>
      </c>
      <c r="E15" s="241">
        <v>0</v>
      </c>
      <c r="F15" s="241">
        <v>0</v>
      </c>
      <c r="G15" s="10">
        <v>0.12</v>
      </c>
      <c r="H15" s="241">
        <v>0</v>
      </c>
      <c r="I15" s="241">
        <v>0.12</v>
      </c>
      <c r="J15" s="241">
        <v>25.48</v>
      </c>
      <c r="K15" s="241">
        <v>0</v>
      </c>
      <c r="L15" s="241">
        <v>0</v>
      </c>
      <c r="M15" s="241">
        <v>0.26</v>
      </c>
      <c r="N15" s="241">
        <v>0</v>
      </c>
      <c r="O15" s="10">
        <f t="shared" si="0"/>
        <v>26.330000000000002</v>
      </c>
      <c r="P15" s="382" t="e">
        <f>(O15-O16)/O16</f>
        <v>#DIV/0!</v>
      </c>
      <c r="Q15" s="380">
        <f>O15/$O$82</f>
        <v>4.1976240778140344E-4</v>
      </c>
      <c r="R15" s="381">
        <f>O15-O16</f>
        <v>26.330000000000002</v>
      </c>
    </row>
    <row r="16" spans="1:112" s="15" customFormat="1" ht="16.5" thickBot="1" x14ac:dyDescent="0.3">
      <c r="A16" s="370" t="s">
        <v>16</v>
      </c>
      <c r="B16" s="346">
        <v>0</v>
      </c>
      <c r="C16" s="351">
        <v>0</v>
      </c>
      <c r="D16" s="66">
        <v>0</v>
      </c>
      <c r="E16" s="65">
        <v>0</v>
      </c>
      <c r="F16" s="71">
        <v>0</v>
      </c>
      <c r="G16" s="352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3">
        <f t="shared" si="0"/>
        <v>0</v>
      </c>
      <c r="P16" s="384"/>
      <c r="Q16" s="385"/>
      <c r="R16" s="29"/>
    </row>
    <row r="17" spans="1:112" s="2" customFormat="1" ht="16.5" thickBot="1" x14ac:dyDescent="0.3">
      <c r="A17" s="371" t="s">
        <v>21</v>
      </c>
      <c r="B17" s="18">
        <v>112.8</v>
      </c>
      <c r="C17" s="321">
        <v>33.340000000000003</v>
      </c>
      <c r="D17" s="33">
        <v>33.340000000000003</v>
      </c>
      <c r="E17" s="33">
        <v>0</v>
      </c>
      <c r="F17" s="33">
        <v>18.73</v>
      </c>
      <c r="G17" s="33">
        <v>458.83</v>
      </c>
      <c r="H17" s="33">
        <v>196.97</v>
      </c>
      <c r="I17" s="145">
        <v>261.86</v>
      </c>
      <c r="J17" s="372">
        <v>104.46</v>
      </c>
      <c r="K17" s="33">
        <v>0</v>
      </c>
      <c r="L17" s="33">
        <v>20.059999999999999</v>
      </c>
      <c r="M17" s="33">
        <v>25.72</v>
      </c>
      <c r="N17" s="33">
        <v>142.81</v>
      </c>
      <c r="O17" s="372">
        <f t="shared" si="0"/>
        <v>916.75</v>
      </c>
      <c r="P17" s="383">
        <f>(O17-O18)/O18</f>
        <v>0.14622405601400357</v>
      </c>
      <c r="Q17" s="21">
        <f>O17/$O$82</f>
        <v>1.4615160931773702E-2</v>
      </c>
      <c r="R17" s="13">
        <f>O17-O18</f>
        <v>116.95000000000005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47">
        <v>100.68</v>
      </c>
      <c r="C18" s="32">
        <v>29.26</v>
      </c>
      <c r="D18" s="26">
        <v>29.26</v>
      </c>
      <c r="E18" s="26">
        <v>0</v>
      </c>
      <c r="F18" s="26">
        <v>18.260000000000002</v>
      </c>
      <c r="G18" s="338">
        <v>427.06</v>
      </c>
      <c r="H18" s="26">
        <v>204.93</v>
      </c>
      <c r="I18" s="66">
        <v>222.13</v>
      </c>
      <c r="J18" s="72">
        <v>103.59</v>
      </c>
      <c r="K18" s="26">
        <v>0.04</v>
      </c>
      <c r="L18" s="26">
        <v>17.62</v>
      </c>
      <c r="M18" s="26">
        <v>46.13</v>
      </c>
      <c r="N18" s="66">
        <v>57.16</v>
      </c>
      <c r="O18" s="350">
        <f t="shared" si="0"/>
        <v>799.8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71</v>
      </c>
      <c r="B19" s="132">
        <v>0.98</v>
      </c>
      <c r="C19" s="321">
        <v>0</v>
      </c>
      <c r="D19" s="31">
        <v>0</v>
      </c>
      <c r="E19" s="19">
        <v>0</v>
      </c>
      <c r="F19" s="19">
        <v>0</v>
      </c>
      <c r="G19" s="9">
        <v>203.73</v>
      </c>
      <c r="H19" s="19">
        <v>58.16</v>
      </c>
      <c r="I19" s="144">
        <v>145.57</v>
      </c>
      <c r="J19" s="139">
        <v>7.22</v>
      </c>
      <c r="K19" s="19">
        <v>0</v>
      </c>
      <c r="L19" s="19">
        <v>2</v>
      </c>
      <c r="M19" s="19">
        <v>0</v>
      </c>
      <c r="N19" s="19">
        <v>0.89</v>
      </c>
      <c r="O19" s="10">
        <f t="shared" si="0"/>
        <v>214.81999999999996</v>
      </c>
      <c r="P19" s="360" t="e">
        <f>(O19-O20)/O20</f>
        <v>#DIV/0!</v>
      </c>
      <c r="Q19" s="21">
        <f>O19/$O$82</f>
        <v>3.4247383380023189E-3</v>
      </c>
      <c r="R19" s="13">
        <f>O19-O20</f>
        <v>214.81999999999996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48">
        <v>0</v>
      </c>
      <c r="D20" s="26">
        <v>0</v>
      </c>
      <c r="E20" s="26">
        <v>0</v>
      </c>
      <c r="F20" s="26">
        <v>0</v>
      </c>
      <c r="G20" s="338">
        <v>0</v>
      </c>
      <c r="H20" s="26">
        <v>0</v>
      </c>
      <c r="I20" s="66">
        <v>0</v>
      </c>
      <c r="J20" s="72">
        <v>0</v>
      </c>
      <c r="K20" s="26">
        <v>0</v>
      </c>
      <c r="L20" s="26">
        <v>0</v>
      </c>
      <c r="M20" s="26">
        <v>0</v>
      </c>
      <c r="N20" s="65">
        <v>0</v>
      </c>
      <c r="O20" s="375">
        <f t="shared" si="0"/>
        <v>0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56</v>
      </c>
      <c r="B21" s="349">
        <v>325.29000000000002</v>
      </c>
      <c r="C21" s="318">
        <v>75.34</v>
      </c>
      <c r="D21" s="182">
        <v>67.349999999999994</v>
      </c>
      <c r="E21" s="123">
        <v>7.99</v>
      </c>
      <c r="F21" s="183">
        <v>55.65</v>
      </c>
      <c r="G21" s="9">
        <v>1062.02</v>
      </c>
      <c r="H21" s="184">
        <v>614.82000000000005</v>
      </c>
      <c r="I21" s="124">
        <v>447.2</v>
      </c>
      <c r="J21" s="132">
        <v>488.63</v>
      </c>
      <c r="K21" s="18">
        <v>12.91</v>
      </c>
      <c r="L21" s="185">
        <v>104.77</v>
      </c>
      <c r="M21" s="186">
        <v>302.85000000000002</v>
      </c>
      <c r="N21" s="186">
        <v>397.32</v>
      </c>
      <c r="O21" s="10">
        <f t="shared" si="0"/>
        <v>2824.78</v>
      </c>
      <c r="P21" s="20">
        <f>(O21-O22)/O22</f>
        <v>4.0714446241530949E-2</v>
      </c>
      <c r="Q21" s="21">
        <f>O21/$O$82</f>
        <v>4.5033667081380659E-2</v>
      </c>
      <c r="R21" s="13">
        <f>O21-O22</f>
        <v>110.51000000000022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256.76</v>
      </c>
      <c r="C22" s="339">
        <v>66.41</v>
      </c>
      <c r="D22" s="138">
        <v>56.8</v>
      </c>
      <c r="E22" s="150">
        <v>9.61</v>
      </c>
      <c r="F22" s="138">
        <v>47.96</v>
      </c>
      <c r="G22" s="338">
        <v>811.21</v>
      </c>
      <c r="H22" s="137">
        <v>474.75</v>
      </c>
      <c r="I22" s="151">
        <v>336.46</v>
      </c>
      <c r="J22" s="172">
        <v>372.11</v>
      </c>
      <c r="K22" s="138">
        <v>9.8800000000000008</v>
      </c>
      <c r="L22" s="137">
        <v>79.63</v>
      </c>
      <c r="M22" s="336">
        <v>242.72</v>
      </c>
      <c r="N22" s="138">
        <v>827.59</v>
      </c>
      <c r="O22" s="350">
        <f t="shared" si="0"/>
        <v>2714.27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57</v>
      </c>
      <c r="B23" s="33">
        <v>451.04</v>
      </c>
      <c r="C23" s="319">
        <v>208.62</v>
      </c>
      <c r="D23" s="33">
        <v>174.69</v>
      </c>
      <c r="E23" s="33">
        <v>33.93</v>
      </c>
      <c r="F23" s="34">
        <v>133.69999999999999</v>
      </c>
      <c r="G23" s="9">
        <v>2171.23</v>
      </c>
      <c r="H23" s="33">
        <v>1239.42</v>
      </c>
      <c r="I23" s="145">
        <v>931.81</v>
      </c>
      <c r="J23" s="140">
        <v>1053.6300000000001</v>
      </c>
      <c r="K23" s="33">
        <v>29.82</v>
      </c>
      <c r="L23" s="33">
        <v>170.74</v>
      </c>
      <c r="M23" s="33">
        <v>229.78</v>
      </c>
      <c r="N23" s="33">
        <v>1537.5100000000002</v>
      </c>
      <c r="O23" s="10">
        <f t="shared" si="0"/>
        <v>5986.0700000000006</v>
      </c>
      <c r="P23" s="20">
        <f>(O23-O24)/O24</f>
        <v>0.13472471020880136</v>
      </c>
      <c r="Q23" s="21">
        <f>O23/$O$82</f>
        <v>9.5432098607976662E-2</v>
      </c>
      <c r="R23" s="13">
        <f>O23-O24</f>
        <v>710.72000000000025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401.8</v>
      </c>
      <c r="C24" s="32">
        <v>160.33000000000001</v>
      </c>
      <c r="D24" s="26">
        <v>141.53</v>
      </c>
      <c r="E24" s="26">
        <v>18.8</v>
      </c>
      <c r="F24" s="26">
        <v>115.05</v>
      </c>
      <c r="G24" s="338">
        <v>2029.88</v>
      </c>
      <c r="H24" s="26">
        <v>1178.0999999999999</v>
      </c>
      <c r="I24" s="66">
        <v>851.78</v>
      </c>
      <c r="J24" s="146">
        <v>849.83</v>
      </c>
      <c r="K24" s="26">
        <v>32.590000000000003</v>
      </c>
      <c r="L24" s="26">
        <v>150.69</v>
      </c>
      <c r="M24" s="26">
        <v>182.39</v>
      </c>
      <c r="N24" s="26">
        <v>1352.79</v>
      </c>
      <c r="O24" s="149">
        <f t="shared" si="0"/>
        <v>5275.35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58</v>
      </c>
      <c r="B25" s="19">
        <v>182.75</v>
      </c>
      <c r="C25" s="318">
        <v>74.44</v>
      </c>
      <c r="D25" s="19">
        <v>71.89</v>
      </c>
      <c r="E25" s="19">
        <v>2.5499999999999998</v>
      </c>
      <c r="F25" s="19">
        <v>30.82</v>
      </c>
      <c r="G25" s="9">
        <v>1220.73</v>
      </c>
      <c r="H25" s="19">
        <v>625.77</v>
      </c>
      <c r="I25" s="144">
        <v>594.96</v>
      </c>
      <c r="J25" s="10">
        <v>331.06</v>
      </c>
      <c r="K25" s="19">
        <v>0.06</v>
      </c>
      <c r="L25" s="19">
        <v>36.28</v>
      </c>
      <c r="M25" s="19">
        <v>48.38</v>
      </c>
      <c r="N25" s="19">
        <v>922.74</v>
      </c>
      <c r="O25" s="10">
        <f t="shared" si="0"/>
        <v>2847.26</v>
      </c>
      <c r="P25" s="20">
        <f>(O25-O26)/O26</f>
        <v>0.51400875247924882</v>
      </c>
      <c r="Q25" s="21">
        <f>O25/$O$82</f>
        <v>4.5392051393075526E-2</v>
      </c>
      <c r="R25" s="13">
        <f>O25-O26</f>
        <v>966.65000000000009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170.86</v>
      </c>
      <c r="C26" s="32">
        <v>72.55</v>
      </c>
      <c r="D26" s="26">
        <v>70.23</v>
      </c>
      <c r="E26" s="26">
        <v>2.3199999999999998</v>
      </c>
      <c r="F26" s="26">
        <v>47.71</v>
      </c>
      <c r="G26" s="338">
        <v>1158.25</v>
      </c>
      <c r="H26" s="26">
        <v>583.97</v>
      </c>
      <c r="I26" s="66">
        <v>574.28</v>
      </c>
      <c r="J26" s="146">
        <v>204.23</v>
      </c>
      <c r="K26" s="26">
        <v>0.02</v>
      </c>
      <c r="L26" s="26">
        <v>29.15</v>
      </c>
      <c r="M26" s="26">
        <v>24.44</v>
      </c>
      <c r="N26" s="26">
        <v>173.39999999999998</v>
      </c>
      <c r="O26" s="149">
        <f t="shared" si="0"/>
        <v>1880.6100000000001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55</v>
      </c>
      <c r="B27" s="31">
        <v>5.0999999999999996</v>
      </c>
      <c r="C27" s="318">
        <v>0</v>
      </c>
      <c r="D27" s="19">
        <v>0</v>
      </c>
      <c r="E27" s="19">
        <v>0</v>
      </c>
      <c r="F27" s="19">
        <v>0.05</v>
      </c>
      <c r="G27" s="9">
        <v>67.569999999999993</v>
      </c>
      <c r="H27" s="19">
        <v>35.270000000000003</v>
      </c>
      <c r="I27" s="144">
        <v>32.299999999999997</v>
      </c>
      <c r="J27" s="140">
        <v>18.34</v>
      </c>
      <c r="K27" s="19">
        <v>0</v>
      </c>
      <c r="L27" s="19">
        <v>0</v>
      </c>
      <c r="M27" s="19">
        <v>2.21</v>
      </c>
      <c r="N27" s="19">
        <v>3.76</v>
      </c>
      <c r="O27" s="10">
        <f t="shared" si="0"/>
        <v>97.03</v>
      </c>
      <c r="P27" s="20">
        <f>(O27-O28)/O28</f>
        <v>0.52156186294495843</v>
      </c>
      <c r="Q27" s="21">
        <f>O27/$O$82</f>
        <v>1.5468874450068201E-3</v>
      </c>
      <c r="R27" s="13">
        <f>O27-O28</f>
        <v>33.26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1.56</v>
      </c>
      <c r="C28" s="32">
        <v>0</v>
      </c>
      <c r="D28" s="26">
        <v>0</v>
      </c>
      <c r="E28" s="26">
        <v>0</v>
      </c>
      <c r="F28" s="26">
        <v>0</v>
      </c>
      <c r="G28" s="338">
        <v>50.74</v>
      </c>
      <c r="H28" s="26">
        <v>29.32</v>
      </c>
      <c r="I28" s="66">
        <v>21.42</v>
      </c>
      <c r="J28" s="146">
        <v>7.03</v>
      </c>
      <c r="K28" s="26">
        <v>0</v>
      </c>
      <c r="L28" s="26">
        <v>0</v>
      </c>
      <c r="M28" s="26">
        <v>3.22</v>
      </c>
      <c r="N28" s="26">
        <v>1.22</v>
      </c>
      <c r="O28" s="149">
        <f t="shared" si="0"/>
        <v>63.77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77</v>
      </c>
      <c r="B29" s="19">
        <v>22.77</v>
      </c>
      <c r="C29" s="318">
        <v>11.82</v>
      </c>
      <c r="D29" s="19">
        <v>11.82</v>
      </c>
      <c r="E29" s="19">
        <v>0</v>
      </c>
      <c r="F29" s="19">
        <v>12.71</v>
      </c>
      <c r="G29" s="9">
        <v>282.37</v>
      </c>
      <c r="H29" s="19">
        <v>171.36</v>
      </c>
      <c r="I29" s="144">
        <v>111.01</v>
      </c>
      <c r="J29" s="140">
        <v>84.15</v>
      </c>
      <c r="K29" s="19">
        <v>0</v>
      </c>
      <c r="L29" s="19">
        <v>5.59</v>
      </c>
      <c r="M29" s="19">
        <v>7.86</v>
      </c>
      <c r="N29" s="19">
        <v>17.09</v>
      </c>
      <c r="O29" s="10">
        <f t="shared" si="0"/>
        <v>444.36</v>
      </c>
      <c r="P29" s="20">
        <f>(O29-O30)/O30</f>
        <v>0.32018182358358871</v>
      </c>
      <c r="Q29" s="21">
        <f>O29/$O$82</f>
        <v>7.0841482537692523E-3</v>
      </c>
      <c r="R29" s="13">
        <f>O29-O30</f>
        <v>107.7700000000001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56">
        <v>20.88</v>
      </c>
      <c r="C30" s="357">
        <v>10.1</v>
      </c>
      <c r="D30" s="26">
        <v>10.1</v>
      </c>
      <c r="E30" s="26">
        <v>0</v>
      </c>
      <c r="F30" s="26">
        <v>8.89</v>
      </c>
      <c r="G30" s="338">
        <v>220.38</v>
      </c>
      <c r="H30" s="26">
        <v>146.1</v>
      </c>
      <c r="I30" s="66">
        <v>74.28</v>
      </c>
      <c r="J30" s="146">
        <v>52.15</v>
      </c>
      <c r="K30" s="26">
        <v>0</v>
      </c>
      <c r="L30" s="26">
        <v>4.09</v>
      </c>
      <c r="M30" s="26">
        <v>8.5299999999999994</v>
      </c>
      <c r="N30" s="26">
        <v>11.57</v>
      </c>
      <c r="O30" s="149">
        <f t="shared" si="0"/>
        <v>336.58999999999992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26.44</v>
      </c>
      <c r="C31" s="319">
        <v>8.2100000000000009</v>
      </c>
      <c r="D31" s="19">
        <v>8.2100000000000009</v>
      </c>
      <c r="E31" s="19">
        <v>0</v>
      </c>
      <c r="F31" s="19">
        <v>3.21</v>
      </c>
      <c r="G31" s="9">
        <v>246.11</v>
      </c>
      <c r="H31" s="19">
        <v>70.59</v>
      </c>
      <c r="I31" s="144">
        <v>175.52</v>
      </c>
      <c r="J31" s="140">
        <v>8.0399999999999991</v>
      </c>
      <c r="K31" s="19">
        <v>0</v>
      </c>
      <c r="L31" s="19">
        <v>6.22</v>
      </c>
      <c r="M31" s="19">
        <v>1.44</v>
      </c>
      <c r="N31" s="19">
        <v>0.81</v>
      </c>
      <c r="O31" s="10">
        <f t="shared" si="0"/>
        <v>300.48000000000008</v>
      </c>
      <c r="P31" s="20">
        <f>(O31-O32)/O32</f>
        <v>0.59855296057881613</v>
      </c>
      <c r="Q31" s="21">
        <f>O31/$O$82</f>
        <v>4.7903611200211214E-3</v>
      </c>
      <c r="R31" s="13">
        <f>O31-O32</f>
        <v>112.51000000000008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17.87</v>
      </c>
      <c r="C32" s="32">
        <v>7.33</v>
      </c>
      <c r="D32" s="26">
        <v>7.33</v>
      </c>
      <c r="E32" s="26">
        <v>0</v>
      </c>
      <c r="F32" s="26">
        <v>2.13</v>
      </c>
      <c r="G32" s="404">
        <v>148.97999999999999</v>
      </c>
      <c r="H32" s="26">
        <v>57.2</v>
      </c>
      <c r="I32" s="66">
        <v>91.78</v>
      </c>
      <c r="J32" s="135">
        <v>6.1</v>
      </c>
      <c r="K32" s="26">
        <v>0</v>
      </c>
      <c r="L32" s="26">
        <v>3.81</v>
      </c>
      <c r="M32" s="26">
        <v>1.02</v>
      </c>
      <c r="N32" s="26">
        <v>0.73</v>
      </c>
      <c r="O32" s="149">
        <f t="shared" si="0"/>
        <v>187.97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59</v>
      </c>
      <c r="B33" s="394">
        <v>440.64</v>
      </c>
      <c r="C33" s="403">
        <v>95.45</v>
      </c>
      <c r="D33" s="394">
        <v>76.16</v>
      </c>
      <c r="E33" s="394">
        <v>19.29</v>
      </c>
      <c r="F33" s="394">
        <v>78.31</v>
      </c>
      <c r="G33" s="399">
        <v>2819.26</v>
      </c>
      <c r="H33" s="394">
        <v>1128.57</v>
      </c>
      <c r="I33" s="394">
        <v>1690.69</v>
      </c>
      <c r="J33" s="394">
        <v>2166.92</v>
      </c>
      <c r="K33" s="394">
        <v>46.67</v>
      </c>
      <c r="L33" s="394">
        <v>41.9</v>
      </c>
      <c r="M33" s="394">
        <v>65.400000000000006</v>
      </c>
      <c r="N33" s="394">
        <v>268.13</v>
      </c>
      <c r="O33" s="10">
        <f t="shared" si="0"/>
        <v>6022.6799999999994</v>
      </c>
      <c r="P33" s="20">
        <f>(O33-O34)/O34</f>
        <v>-2.985805503830526E-2</v>
      </c>
      <c r="Q33" s="21">
        <f>O33/$O$82</f>
        <v>9.60157485034904E-2</v>
      </c>
      <c r="R33" s="13">
        <f>O33-O34</f>
        <v>-185.36000000000058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395">
        <v>428.97</v>
      </c>
      <c r="C34" s="401">
        <v>94.76</v>
      </c>
      <c r="D34" s="401">
        <v>69.17</v>
      </c>
      <c r="E34" s="401">
        <v>25.59</v>
      </c>
      <c r="F34" s="402">
        <v>100.33</v>
      </c>
      <c r="G34" s="405">
        <v>2703.92</v>
      </c>
      <c r="H34" s="401">
        <v>1472.53</v>
      </c>
      <c r="I34" s="402">
        <v>1231.3900000000001</v>
      </c>
      <c r="J34" s="401">
        <v>2415.61</v>
      </c>
      <c r="K34" s="397">
        <v>40.69</v>
      </c>
      <c r="L34" s="406">
        <v>50.09</v>
      </c>
      <c r="M34" s="406">
        <v>73.849999999999994</v>
      </c>
      <c r="N34" s="406">
        <v>299.82</v>
      </c>
      <c r="O34" s="400">
        <f t="shared" si="0"/>
        <v>6208.04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28</v>
      </c>
      <c r="B35" s="10">
        <v>829.59</v>
      </c>
      <c r="C35" s="323">
        <v>282.13</v>
      </c>
      <c r="D35" s="10">
        <v>181.03</v>
      </c>
      <c r="E35" s="10">
        <v>101.1</v>
      </c>
      <c r="F35" s="10">
        <v>191.44</v>
      </c>
      <c r="G35" s="9">
        <v>3633.61</v>
      </c>
      <c r="H35" s="33">
        <v>1325</v>
      </c>
      <c r="I35" s="10">
        <v>2308.61</v>
      </c>
      <c r="J35" s="140">
        <v>3358</v>
      </c>
      <c r="K35" s="10">
        <v>62.06</v>
      </c>
      <c r="L35" s="10">
        <v>208.71</v>
      </c>
      <c r="M35" s="10">
        <v>185.78</v>
      </c>
      <c r="N35" s="10">
        <v>560.29999999999995</v>
      </c>
      <c r="O35" s="10">
        <f t="shared" si="0"/>
        <v>9311.619999999999</v>
      </c>
      <c r="P35" s="20">
        <f>(O35-O36)/O36</f>
        <v>0.11476489257140249</v>
      </c>
      <c r="Q35" s="21">
        <f>O35/$O$82</f>
        <v>0.1484492226185139</v>
      </c>
      <c r="R35" s="13">
        <f>O35-O36</f>
        <v>958.6299999999992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857.04</v>
      </c>
      <c r="C36" s="32">
        <v>257.63</v>
      </c>
      <c r="D36" s="26">
        <v>158.68</v>
      </c>
      <c r="E36" s="26">
        <v>98.95</v>
      </c>
      <c r="F36" s="26">
        <v>169.49</v>
      </c>
      <c r="G36" s="338">
        <v>3475.68</v>
      </c>
      <c r="H36" s="26">
        <v>1340.45</v>
      </c>
      <c r="I36" s="66">
        <v>2135.23</v>
      </c>
      <c r="J36" s="146">
        <v>2757.37</v>
      </c>
      <c r="K36" s="26">
        <v>64.760000000000005</v>
      </c>
      <c r="L36" s="26">
        <v>178.17</v>
      </c>
      <c r="M36" s="26">
        <v>123.4</v>
      </c>
      <c r="N36" s="26">
        <v>469.45</v>
      </c>
      <c r="O36" s="149">
        <f t="shared" si="0"/>
        <v>8352.99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30</v>
      </c>
      <c r="B37" s="19">
        <v>457.52</v>
      </c>
      <c r="C37" s="321">
        <v>133.72999999999999</v>
      </c>
      <c r="D37" s="19">
        <v>92.98</v>
      </c>
      <c r="E37" s="19">
        <v>40.75</v>
      </c>
      <c r="F37" s="19">
        <v>105.14</v>
      </c>
      <c r="G37" s="9">
        <v>1813.11</v>
      </c>
      <c r="H37" s="19">
        <v>629.54</v>
      </c>
      <c r="I37" s="144">
        <v>1183.57</v>
      </c>
      <c r="J37" s="10">
        <v>1522.65</v>
      </c>
      <c r="K37" s="19">
        <v>58.15</v>
      </c>
      <c r="L37" s="19">
        <v>53.54</v>
      </c>
      <c r="M37" s="19">
        <v>90.07</v>
      </c>
      <c r="N37" s="19">
        <v>733.94</v>
      </c>
      <c r="O37" s="10">
        <f t="shared" si="0"/>
        <v>4967.8500000000004</v>
      </c>
      <c r="P37" s="20">
        <f>(O37-O38)/O38</f>
        <v>0.17570561032986076</v>
      </c>
      <c r="Q37" s="21">
        <f>O37/$O$82</f>
        <v>7.9199266141163877E-2</v>
      </c>
      <c r="R37" s="13">
        <f>O37-O38</f>
        <v>742.43000000000029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479.71</v>
      </c>
      <c r="C38" s="32">
        <v>137.04</v>
      </c>
      <c r="D38" s="26">
        <v>94.05</v>
      </c>
      <c r="E38" s="26">
        <v>42.99</v>
      </c>
      <c r="F38" s="26">
        <v>101.71</v>
      </c>
      <c r="G38" s="338">
        <v>1636.08</v>
      </c>
      <c r="H38" s="26">
        <v>579.88</v>
      </c>
      <c r="I38" s="66">
        <v>1056.2</v>
      </c>
      <c r="J38" s="83">
        <v>1321.17</v>
      </c>
      <c r="K38" s="26">
        <v>46.28</v>
      </c>
      <c r="L38" s="26">
        <v>48.91</v>
      </c>
      <c r="M38" s="26">
        <v>101.18</v>
      </c>
      <c r="N38" s="26">
        <v>353.34</v>
      </c>
      <c r="O38" s="149">
        <f t="shared" si="0"/>
        <v>4225.42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60</v>
      </c>
      <c r="B39" s="19">
        <v>0.5</v>
      </c>
      <c r="C39" s="321">
        <v>0.06</v>
      </c>
      <c r="D39" s="19">
        <v>0.06</v>
      </c>
      <c r="E39" s="19">
        <v>0</v>
      </c>
      <c r="F39" s="19">
        <v>0.19</v>
      </c>
      <c r="G39" s="9">
        <v>25.67</v>
      </c>
      <c r="H39" s="19">
        <v>0.15</v>
      </c>
      <c r="I39" s="144">
        <v>25.52</v>
      </c>
      <c r="J39" s="140">
        <v>0.04</v>
      </c>
      <c r="K39" s="19">
        <v>0</v>
      </c>
      <c r="L39" s="19">
        <v>14.24</v>
      </c>
      <c r="M39" s="19">
        <v>0.06</v>
      </c>
      <c r="N39" s="19">
        <v>1.1499999999999999</v>
      </c>
      <c r="O39" s="10">
        <f t="shared" si="0"/>
        <v>41.910000000000004</v>
      </c>
      <c r="P39" s="224">
        <f>(O39-O40)/O40</f>
        <v>0.44816862474084318</v>
      </c>
      <c r="Q39" s="21">
        <f>O39/$O$82</f>
        <v>6.6814441739911198E-4</v>
      </c>
      <c r="R39" s="13">
        <f>O39-O40</f>
        <v>12.970000000000002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0.69</v>
      </c>
      <c r="C40" s="32">
        <v>0.01</v>
      </c>
      <c r="D40" s="26">
        <v>0.01</v>
      </c>
      <c r="E40" s="26">
        <v>0</v>
      </c>
      <c r="F40" s="26">
        <v>0.11</v>
      </c>
      <c r="G40" s="338">
        <v>16.91</v>
      </c>
      <c r="H40" s="26">
        <v>0.03</v>
      </c>
      <c r="I40" s="66">
        <v>16.88</v>
      </c>
      <c r="J40" s="72">
        <v>0.03</v>
      </c>
      <c r="K40" s="26">
        <v>0</v>
      </c>
      <c r="L40" s="26">
        <v>10.75</v>
      </c>
      <c r="M40" s="26">
        <v>7.0000000000000007E-2</v>
      </c>
      <c r="N40" s="26">
        <v>0.37</v>
      </c>
      <c r="O40" s="149">
        <f t="shared" si="0"/>
        <v>28.94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250.57</v>
      </c>
      <c r="C41" s="321">
        <v>47.61</v>
      </c>
      <c r="D41" s="19">
        <v>40</v>
      </c>
      <c r="E41" s="19">
        <v>7.61</v>
      </c>
      <c r="F41" s="19">
        <v>32.9</v>
      </c>
      <c r="G41" s="9">
        <v>1161.54</v>
      </c>
      <c r="H41" s="19">
        <v>531.66</v>
      </c>
      <c r="I41" s="144">
        <v>629.88</v>
      </c>
      <c r="J41" s="139">
        <v>678.92</v>
      </c>
      <c r="K41" s="19">
        <v>3.72</v>
      </c>
      <c r="L41" s="19">
        <v>16.579999999999998</v>
      </c>
      <c r="M41" s="19">
        <v>25.15</v>
      </c>
      <c r="N41" s="19">
        <v>312.63</v>
      </c>
      <c r="O41" s="10">
        <f t="shared" si="0"/>
        <v>2529.62</v>
      </c>
      <c r="P41" s="42">
        <f>(O41-O42)/O42</f>
        <v>0.22326782467406853</v>
      </c>
      <c r="Q41" s="43">
        <f>O41/$O$82</f>
        <v>4.0328119330497285E-2</v>
      </c>
      <c r="R41" s="44">
        <f>O41-O42</f>
        <v>461.69999999999982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210.59</v>
      </c>
      <c r="C42" s="32">
        <v>44.51</v>
      </c>
      <c r="D42" s="26">
        <v>36.76</v>
      </c>
      <c r="E42" s="26">
        <v>7.75</v>
      </c>
      <c r="F42" s="26">
        <v>32.58</v>
      </c>
      <c r="G42" s="338">
        <v>964.17</v>
      </c>
      <c r="H42" s="26">
        <v>464.61</v>
      </c>
      <c r="I42" s="65">
        <v>499.56</v>
      </c>
      <c r="J42" s="65">
        <v>507.34</v>
      </c>
      <c r="K42" s="25">
        <v>3.74</v>
      </c>
      <c r="L42" s="26">
        <v>32.64</v>
      </c>
      <c r="M42" s="26">
        <v>15.27</v>
      </c>
      <c r="N42" s="26">
        <v>257.08</v>
      </c>
      <c r="O42" s="149">
        <f t="shared" si="0"/>
        <v>2067.92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4" customFormat="1" ht="16.5" thickBot="1" x14ac:dyDescent="0.3">
      <c r="A43" s="216" t="s">
        <v>74</v>
      </c>
      <c r="B43" s="241">
        <v>83.69</v>
      </c>
      <c r="C43" s="322">
        <v>18.97</v>
      </c>
      <c r="D43" s="311">
        <v>18.86</v>
      </c>
      <c r="E43" s="311">
        <v>0.11</v>
      </c>
      <c r="F43" s="311">
        <v>27.24</v>
      </c>
      <c r="G43" s="9">
        <v>888.36</v>
      </c>
      <c r="H43" s="311">
        <v>542.29</v>
      </c>
      <c r="I43" s="312">
        <v>346.07</v>
      </c>
      <c r="J43" s="241">
        <v>155.71</v>
      </c>
      <c r="K43" s="311">
        <v>0</v>
      </c>
      <c r="L43" s="311">
        <v>6.81</v>
      </c>
      <c r="M43" s="311">
        <v>27.85</v>
      </c>
      <c r="N43" s="311">
        <v>5.95</v>
      </c>
      <c r="O43" s="10">
        <f t="shared" si="0"/>
        <v>1214.58</v>
      </c>
      <c r="P43" s="313">
        <f>(O43-O44)/O44</f>
        <v>0.15620329560490812</v>
      </c>
      <c r="Q43" s="314">
        <f>O43/$O$82</f>
        <v>1.936327479085214E-2</v>
      </c>
      <c r="R43" s="315">
        <f>O43-O44</f>
        <v>164.08999999999992</v>
      </c>
    </row>
    <row r="44" spans="1:112" s="15" customFormat="1" ht="16.5" thickBot="1" x14ac:dyDescent="0.3">
      <c r="A44" s="113" t="s">
        <v>16</v>
      </c>
      <c r="B44" s="217">
        <v>78.069999999999993</v>
      </c>
      <c r="C44" s="32">
        <v>19.61</v>
      </c>
      <c r="D44" s="218">
        <v>19.53</v>
      </c>
      <c r="E44" s="66">
        <v>0.08</v>
      </c>
      <c r="F44" s="66">
        <v>19.28</v>
      </c>
      <c r="G44" s="350">
        <v>768.93</v>
      </c>
      <c r="H44" s="218">
        <v>476.84</v>
      </c>
      <c r="I44" s="66">
        <v>292.08999999999997</v>
      </c>
      <c r="J44" s="66">
        <v>120.52</v>
      </c>
      <c r="K44" s="66">
        <v>0</v>
      </c>
      <c r="L44" s="66">
        <v>6.27</v>
      </c>
      <c r="M44" s="66">
        <v>33.15</v>
      </c>
      <c r="N44" s="26">
        <v>4.66</v>
      </c>
      <c r="O44" s="149">
        <f t="shared" si="0"/>
        <v>1050.49</v>
      </c>
      <c r="P44" s="219"/>
      <c r="Q44" s="220"/>
      <c r="R44" s="29"/>
    </row>
    <row r="45" spans="1:112" s="244" customFormat="1" ht="16.5" thickBot="1" x14ac:dyDescent="0.3">
      <c r="A45" s="216" t="s">
        <v>24</v>
      </c>
      <c r="B45" s="310">
        <v>331.49</v>
      </c>
      <c r="C45" s="318">
        <v>9.61</v>
      </c>
      <c r="D45" s="311">
        <v>9.61</v>
      </c>
      <c r="E45" s="311">
        <v>0</v>
      </c>
      <c r="F45" s="311">
        <v>12.45</v>
      </c>
      <c r="G45" s="9">
        <v>395.44</v>
      </c>
      <c r="H45" s="311">
        <v>265.85000000000002</v>
      </c>
      <c r="I45" s="312">
        <v>129.59</v>
      </c>
      <c r="J45" s="252">
        <v>202.5</v>
      </c>
      <c r="K45" s="311">
        <v>0</v>
      </c>
      <c r="L45" s="311">
        <v>4.2</v>
      </c>
      <c r="M45" s="311">
        <v>171.74</v>
      </c>
      <c r="N45" s="311">
        <v>444.09</v>
      </c>
      <c r="O45" s="10">
        <f t="shared" si="0"/>
        <v>1571.52</v>
      </c>
      <c r="P45" s="316">
        <f>(O45-O46)/O46</f>
        <v>0.36127160119537433</v>
      </c>
      <c r="Q45" s="314">
        <f>O45/$O$82</f>
        <v>2.5053741704391608E-2</v>
      </c>
      <c r="R45" s="315">
        <f>O45-O46</f>
        <v>417.06999999999994</v>
      </c>
    </row>
    <row r="46" spans="1:112" s="15" customFormat="1" ht="16.5" thickBot="1" x14ac:dyDescent="0.3">
      <c r="A46" s="113" t="s">
        <v>16</v>
      </c>
      <c r="B46" s="217">
        <v>281.49</v>
      </c>
      <c r="C46" s="351">
        <v>8.4499999999999993</v>
      </c>
      <c r="D46" s="66">
        <v>8.4499999999999993</v>
      </c>
      <c r="E46" s="65">
        <v>0</v>
      </c>
      <c r="F46" s="218">
        <v>9.42</v>
      </c>
      <c r="G46" s="352">
        <v>345.67</v>
      </c>
      <c r="H46" s="66">
        <v>226.44</v>
      </c>
      <c r="I46" s="65">
        <v>119.23</v>
      </c>
      <c r="J46" s="353">
        <v>137.02000000000001</v>
      </c>
      <c r="K46" s="66">
        <v>0</v>
      </c>
      <c r="L46" s="65">
        <v>3.6</v>
      </c>
      <c r="M46" s="218">
        <v>135.79</v>
      </c>
      <c r="N46" s="26">
        <v>233.01000000000002</v>
      </c>
      <c r="O46" s="149">
        <f t="shared" si="0"/>
        <v>1154.45</v>
      </c>
      <c r="P46" s="250"/>
      <c r="Q46" s="249"/>
      <c r="R46" s="222"/>
    </row>
    <row r="47" spans="1:112" s="244" customFormat="1" ht="16.5" thickBot="1" x14ac:dyDescent="0.3">
      <c r="A47" s="216" t="s">
        <v>62</v>
      </c>
      <c r="B47" s="310">
        <v>13.29</v>
      </c>
      <c r="C47" s="318">
        <v>1.03</v>
      </c>
      <c r="D47" s="311">
        <v>1.03</v>
      </c>
      <c r="E47" s="311">
        <v>0</v>
      </c>
      <c r="F47" s="311">
        <v>6.14</v>
      </c>
      <c r="G47" s="9">
        <v>852.3</v>
      </c>
      <c r="H47" s="311">
        <v>218.91</v>
      </c>
      <c r="I47" s="312">
        <v>633.39</v>
      </c>
      <c r="J47" s="241">
        <v>0.28000000000000003</v>
      </c>
      <c r="K47" s="311">
        <v>0</v>
      </c>
      <c r="L47" s="311">
        <v>1.99</v>
      </c>
      <c r="M47" s="311">
        <v>11.36</v>
      </c>
      <c r="N47" s="311">
        <v>4.6500000000000004</v>
      </c>
      <c r="O47" s="10">
        <f t="shared" si="0"/>
        <v>891.04</v>
      </c>
      <c r="P47" s="317">
        <f>(O47-O48)/O48</f>
        <v>0.10206302874387768</v>
      </c>
      <c r="Q47" s="314">
        <f>O47/$O$82</f>
        <v>1.4205282788816623E-2</v>
      </c>
      <c r="R47" s="315">
        <f>O47-O48</f>
        <v>82.519999999999982</v>
      </c>
    </row>
    <row r="48" spans="1:112" s="15" customFormat="1" ht="16.5" thickBot="1" x14ac:dyDescent="0.3">
      <c r="A48" s="113" t="s">
        <v>16</v>
      </c>
      <c r="B48" s="217">
        <v>15.11</v>
      </c>
      <c r="C48" s="32">
        <v>0.95</v>
      </c>
      <c r="D48" s="218">
        <v>0.95</v>
      </c>
      <c r="E48" s="66">
        <v>0</v>
      </c>
      <c r="F48" s="65">
        <v>5.59</v>
      </c>
      <c r="G48" s="350">
        <v>773.84</v>
      </c>
      <c r="H48" s="65">
        <v>223.48</v>
      </c>
      <c r="I48" s="218">
        <v>550.36</v>
      </c>
      <c r="J48" s="66">
        <v>0.06</v>
      </c>
      <c r="K48" s="66">
        <v>0</v>
      </c>
      <c r="L48" s="65">
        <v>1.97</v>
      </c>
      <c r="M48" s="218">
        <v>6.23</v>
      </c>
      <c r="N48" s="26">
        <v>4.7699999999999996</v>
      </c>
      <c r="O48" s="149">
        <f t="shared" si="0"/>
        <v>808.52</v>
      </c>
      <c r="P48" s="250"/>
      <c r="Q48" s="249"/>
      <c r="R48" s="222"/>
    </row>
    <row r="49" spans="1:197" s="244" customFormat="1" ht="16.5" thickBot="1" x14ac:dyDescent="0.3">
      <c r="A49" s="216" t="s">
        <v>17</v>
      </c>
      <c r="B49" s="310">
        <v>373.9</v>
      </c>
      <c r="C49" s="318">
        <v>151.51</v>
      </c>
      <c r="D49" s="311">
        <v>151.51</v>
      </c>
      <c r="E49" s="311">
        <v>0</v>
      </c>
      <c r="F49" s="311">
        <v>50.12</v>
      </c>
      <c r="G49" s="9">
        <v>1391.38</v>
      </c>
      <c r="H49" s="311">
        <v>739.23</v>
      </c>
      <c r="I49" s="312">
        <v>652.15</v>
      </c>
      <c r="J49" s="252">
        <v>335.99</v>
      </c>
      <c r="K49" s="311">
        <v>2.16</v>
      </c>
      <c r="L49" s="311">
        <v>151.94</v>
      </c>
      <c r="M49" s="311">
        <v>112.98</v>
      </c>
      <c r="N49" s="311">
        <v>63.83</v>
      </c>
      <c r="O49" s="10">
        <f t="shared" si="0"/>
        <v>2633.81</v>
      </c>
      <c r="P49" s="316">
        <f>(O49-O50)/O50</f>
        <v>0.30447982962284242</v>
      </c>
      <c r="Q49" s="314">
        <f>O49/$O$82</f>
        <v>4.1989154091862442E-2</v>
      </c>
      <c r="R49" s="315">
        <f>O49-O50</f>
        <v>614.76</v>
      </c>
    </row>
    <row r="50" spans="1:197" s="15" customFormat="1" ht="16.5" thickBot="1" x14ac:dyDescent="0.3">
      <c r="A50" s="113" t="s">
        <v>16</v>
      </c>
      <c r="B50" s="217">
        <v>336.63</v>
      </c>
      <c r="C50" s="32">
        <v>136.82</v>
      </c>
      <c r="D50" s="218">
        <v>136.82</v>
      </c>
      <c r="E50" s="65">
        <v>0</v>
      </c>
      <c r="F50" s="218">
        <v>45.56</v>
      </c>
      <c r="G50" s="350">
        <v>1099.83</v>
      </c>
      <c r="H50" s="355">
        <v>635.02</v>
      </c>
      <c r="I50" s="355">
        <v>464.81</v>
      </c>
      <c r="J50" s="355">
        <v>171.72</v>
      </c>
      <c r="K50" s="218">
        <v>0.92</v>
      </c>
      <c r="L50" s="65">
        <v>136.77000000000001</v>
      </c>
      <c r="M50" s="65">
        <v>68.569999999999993</v>
      </c>
      <c r="N50" s="26">
        <v>22.229999999999997</v>
      </c>
      <c r="O50" s="149">
        <f t="shared" si="0"/>
        <v>2019.05</v>
      </c>
      <c r="P50" s="250"/>
      <c r="Q50" s="249"/>
      <c r="R50" s="222"/>
    </row>
    <row r="51" spans="1:197" s="244" customFormat="1" ht="16.5" thickBot="1" x14ac:dyDescent="0.3">
      <c r="A51" s="216" t="s">
        <v>29</v>
      </c>
      <c r="B51" s="457">
        <v>533.51</v>
      </c>
      <c r="C51" s="457">
        <v>145.97</v>
      </c>
      <c r="D51" s="457">
        <v>94.59</v>
      </c>
      <c r="E51" s="457">
        <v>51.38</v>
      </c>
      <c r="F51" s="457">
        <v>158.66999999999999</v>
      </c>
      <c r="G51" s="457">
        <v>2670.34</v>
      </c>
      <c r="H51" s="457">
        <v>756.5</v>
      </c>
      <c r="I51" s="457">
        <v>1913.84</v>
      </c>
      <c r="J51" s="457">
        <v>1880.82</v>
      </c>
      <c r="K51" s="457">
        <v>6.1</v>
      </c>
      <c r="L51" s="457">
        <v>82.97</v>
      </c>
      <c r="M51" s="457">
        <v>99.52</v>
      </c>
      <c r="N51" s="456">
        <v>280.33</v>
      </c>
      <c r="O51" s="10">
        <f t="shared" si="0"/>
        <v>5858.2300000000014</v>
      </c>
      <c r="P51" s="316">
        <f>(O51-O52)/O52</f>
        <v>-9.3830773585693319E-2</v>
      </c>
      <c r="Q51" s="314">
        <f>O51/$O$82</f>
        <v>9.3394026970651398E-2</v>
      </c>
      <c r="R51" s="315">
        <f>O51-O52</f>
        <v>-606.59999999999764</v>
      </c>
    </row>
    <row r="52" spans="1:197" s="15" customFormat="1" ht="16.5" thickBot="1" x14ac:dyDescent="0.3">
      <c r="A52" s="156" t="s">
        <v>16</v>
      </c>
      <c r="B52" s="412">
        <v>646.23</v>
      </c>
      <c r="C52" s="412">
        <v>157.38999999999999</v>
      </c>
      <c r="D52" s="410">
        <v>98.43</v>
      </c>
      <c r="E52" s="410">
        <v>58.96</v>
      </c>
      <c r="F52" s="410">
        <v>146.86000000000001</v>
      </c>
      <c r="G52" s="411">
        <v>2754.08</v>
      </c>
      <c r="H52" s="412">
        <v>864.39</v>
      </c>
      <c r="I52" s="412">
        <v>1889.69</v>
      </c>
      <c r="J52" s="410">
        <v>2277.48</v>
      </c>
      <c r="K52" s="410">
        <v>4.1900000000000004</v>
      </c>
      <c r="L52" s="410">
        <v>80.66</v>
      </c>
      <c r="M52" s="410">
        <v>89.98</v>
      </c>
      <c r="N52" s="413">
        <v>307.95999999999998</v>
      </c>
      <c r="O52" s="375">
        <f t="shared" si="0"/>
        <v>6464.829999999999</v>
      </c>
      <c r="P52" s="250"/>
      <c r="Q52" s="249"/>
      <c r="R52" s="222"/>
    </row>
    <row r="53" spans="1:197" s="244" customFormat="1" ht="16.5" thickBot="1" x14ac:dyDescent="0.3">
      <c r="A53" s="216" t="s">
        <v>22</v>
      </c>
      <c r="B53" s="310">
        <v>80.680000000000007</v>
      </c>
      <c r="C53" s="418">
        <v>8.2899999999999991</v>
      </c>
      <c r="D53" s="311">
        <v>7.42</v>
      </c>
      <c r="E53" s="311">
        <v>0.87</v>
      </c>
      <c r="F53" s="311">
        <v>3.98</v>
      </c>
      <c r="G53" s="33">
        <v>218.5</v>
      </c>
      <c r="H53" s="311">
        <v>110.69</v>
      </c>
      <c r="I53" s="312">
        <v>107.81</v>
      </c>
      <c r="J53" s="247">
        <v>54.85</v>
      </c>
      <c r="K53" s="311">
        <v>0</v>
      </c>
      <c r="L53" s="311">
        <v>1.5</v>
      </c>
      <c r="M53" s="311">
        <v>21.07</v>
      </c>
      <c r="N53" s="311">
        <v>297.74</v>
      </c>
      <c r="O53" s="10">
        <f t="shared" si="0"/>
        <v>686.61</v>
      </c>
      <c r="P53" s="316">
        <f>(O53-O54)/O54</f>
        <v>0.15353986761197538</v>
      </c>
      <c r="Q53" s="314">
        <f>O53/$O$82</f>
        <v>1.0946185598434842E-2</v>
      </c>
      <c r="R53" s="315">
        <f>O53-O54</f>
        <v>91.389999999999986</v>
      </c>
    </row>
    <row r="54" spans="1:197" s="15" customFormat="1" ht="16.5" thickBot="1" x14ac:dyDescent="0.3">
      <c r="A54" s="113" t="s">
        <v>16</v>
      </c>
      <c r="B54" s="135">
        <v>78.63</v>
      </c>
      <c r="C54" s="32">
        <v>12.13</v>
      </c>
      <c r="D54" s="218">
        <v>11.05</v>
      </c>
      <c r="E54" s="66">
        <v>1.08</v>
      </c>
      <c r="F54" s="65">
        <v>7.18</v>
      </c>
      <c r="G54" s="354">
        <v>241.65</v>
      </c>
      <c r="H54" s="66">
        <v>130.04</v>
      </c>
      <c r="I54" s="66">
        <v>111.61</v>
      </c>
      <c r="J54" s="66">
        <v>43.89</v>
      </c>
      <c r="K54" s="65">
        <v>0</v>
      </c>
      <c r="L54" s="65">
        <v>2.9</v>
      </c>
      <c r="M54" s="218">
        <v>15.51</v>
      </c>
      <c r="N54" s="26">
        <v>193.32999999999998</v>
      </c>
      <c r="O54" s="149">
        <f t="shared" si="0"/>
        <v>595.22</v>
      </c>
      <c r="P54" s="223"/>
      <c r="Q54" s="221"/>
      <c r="R54" s="222"/>
    </row>
    <row r="55" spans="1:197" ht="16.5" thickBot="1" x14ac:dyDescent="0.3">
      <c r="A55" s="45" t="s">
        <v>65</v>
      </c>
      <c r="B55" s="46">
        <f>SUM(B5,B7,B9,B11,B13,B17,B19,B21,B23,B25,B27,B29,B31,B33,B35,B37,B39,B41,B43,B45,B47,B49,B51,B53,B15)</f>
        <v>5146.7300000000005</v>
      </c>
      <c r="C55" s="46">
        <f t="shared" ref="C55:O55" si="1">SUM(C5,C7,C9,C11,C13,C17,C19,C21,C23,C25,C27,C29,C31,C33,C35,C37,C39,C41,C43,C45,C47,C49,C51,C53,C15)</f>
        <v>1427.3899999999999</v>
      </c>
      <c r="D55" s="46">
        <f t="shared" si="1"/>
        <v>1153.5999999999997</v>
      </c>
      <c r="E55" s="46">
        <f t="shared" si="1"/>
        <v>273.79000000000002</v>
      </c>
      <c r="F55" s="46">
        <f t="shared" si="1"/>
        <v>1003.54</v>
      </c>
      <c r="G55" s="46">
        <f t="shared" si="1"/>
        <v>24925.899999999998</v>
      </c>
      <c r="H55" s="46">
        <f t="shared" si="1"/>
        <v>10724.8</v>
      </c>
      <c r="I55" s="46">
        <f t="shared" si="1"/>
        <v>14201.1</v>
      </c>
      <c r="J55" s="46">
        <f t="shared" si="1"/>
        <v>13894.08</v>
      </c>
      <c r="K55" s="46">
        <f t="shared" si="1"/>
        <v>224.2</v>
      </c>
      <c r="L55" s="46">
        <f t="shared" si="1"/>
        <v>1130.3900000000001</v>
      </c>
      <c r="M55" s="46">
        <f t="shared" si="1"/>
        <v>1675.2999999999997</v>
      </c>
      <c r="N55" s="46">
        <f t="shared" si="1"/>
        <v>6972.4</v>
      </c>
      <c r="O55" s="46">
        <f t="shared" si="1"/>
        <v>56399.930000000008</v>
      </c>
      <c r="P55" s="47">
        <f>(O55-O56)/O56</f>
        <v>0.12950400293511205</v>
      </c>
      <c r="Q55" s="48">
        <f>O55/$O$82</f>
        <v>0.89914813579576947</v>
      </c>
      <c r="R55" s="49">
        <f>O55-O56</f>
        <v>6466.570000000007</v>
      </c>
      <c r="S55" s="14"/>
      <c r="T55" s="22"/>
    </row>
    <row r="56" spans="1:197" s="57" customFormat="1" ht="16.5" thickBot="1" x14ac:dyDescent="0.3">
      <c r="A56" s="50" t="s">
        <v>26</v>
      </c>
      <c r="B56" s="340">
        <f>SUM(B6,B8,B10,B12,B14,B18,B20,B22,B24,B26,B28,B30,B32,B34,B36,B38,B40,B42,B44,B46,B48,B50,B52,B54,B16)</f>
        <v>4930.9299999999994</v>
      </c>
      <c r="C56" s="340">
        <f t="shared" ref="C56:O56" si="2">SUM(C6,C8,C10,C12,C14,C18,C20,C22,C24,C26,C28,C30,C32,C34,C36,C38,C40,C42,C44,C46,C48,C50,C52,C54,C16)</f>
        <v>1317.5300000000002</v>
      </c>
      <c r="D56" s="340">
        <f t="shared" si="2"/>
        <v>1047.18</v>
      </c>
      <c r="E56" s="340">
        <f t="shared" si="2"/>
        <v>270.35000000000002</v>
      </c>
      <c r="F56" s="340">
        <f t="shared" si="2"/>
        <v>949.96</v>
      </c>
      <c r="G56" s="340">
        <f t="shared" si="2"/>
        <v>22693.78</v>
      </c>
      <c r="H56" s="340">
        <f t="shared" si="2"/>
        <v>10591.83</v>
      </c>
      <c r="I56" s="340">
        <f t="shared" si="2"/>
        <v>12101.95</v>
      </c>
      <c r="J56" s="340">
        <f t="shared" si="2"/>
        <v>12063.089999999998</v>
      </c>
      <c r="K56" s="340">
        <f t="shared" si="2"/>
        <v>205.13</v>
      </c>
      <c r="L56" s="340">
        <f t="shared" si="2"/>
        <v>990.75999999999988</v>
      </c>
      <c r="M56" s="340">
        <f t="shared" si="2"/>
        <v>1334.1</v>
      </c>
      <c r="N56" s="340">
        <f t="shared" si="2"/>
        <v>5448.08</v>
      </c>
      <c r="O56" s="340">
        <f t="shared" si="2"/>
        <v>49933.36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27</v>
      </c>
      <c r="B57" s="59">
        <f>(B55-B56)/B56</f>
        <v>4.3764563682713226E-2</v>
      </c>
      <c r="C57" s="59">
        <f t="shared" ref="C57:O57" si="3">(C55-C56)/C56</f>
        <v>8.3383300570005731E-2</v>
      </c>
      <c r="D57" s="59">
        <f t="shared" si="3"/>
        <v>0.10162531751943277</v>
      </c>
      <c r="E57" s="59">
        <f t="shared" si="3"/>
        <v>1.2724246347327529E-2</v>
      </c>
      <c r="F57" s="59">
        <f t="shared" si="3"/>
        <v>5.6402374836835155E-2</v>
      </c>
      <c r="G57" s="59">
        <f t="shared" si="3"/>
        <v>9.83582285542558E-2</v>
      </c>
      <c r="H57" s="59">
        <f t="shared" si="3"/>
        <v>1.2554015689451147E-2</v>
      </c>
      <c r="I57" s="59">
        <f t="shared" si="3"/>
        <v>0.17345551749924595</v>
      </c>
      <c r="J57" s="59">
        <f t="shared" si="3"/>
        <v>0.15178449302790595</v>
      </c>
      <c r="K57" s="59">
        <f t="shared" si="3"/>
        <v>9.2965436552430142E-2</v>
      </c>
      <c r="L57" s="59">
        <f t="shared" si="3"/>
        <v>0.14093221365416472</v>
      </c>
      <c r="M57" s="59">
        <f t="shared" si="3"/>
        <v>0.25575294205831633</v>
      </c>
      <c r="N57" s="59">
        <f t="shared" si="3"/>
        <v>0.27979031144917105</v>
      </c>
      <c r="O57" s="59">
        <f t="shared" si="3"/>
        <v>0.12950400293511205</v>
      </c>
      <c r="P57" s="60"/>
      <c r="Q57" s="61"/>
      <c r="R57" s="49"/>
      <c r="S57" s="14"/>
    </row>
    <row r="58" spans="1:197" ht="16.5" thickBot="1" x14ac:dyDescent="0.3">
      <c r="A58" s="8" t="s">
        <v>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69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40">
        <v>114.1</v>
      </c>
      <c r="K59" s="9">
        <v>0</v>
      </c>
      <c r="L59" s="9">
        <v>0</v>
      </c>
      <c r="M59" s="9">
        <v>23.49</v>
      </c>
      <c r="N59" s="9">
        <v>0</v>
      </c>
      <c r="O59" s="10">
        <f t="shared" ref="O59:O70" si="4">B59+C59+F59+G59+J59+K59+L59+M59+N59</f>
        <v>137.59</v>
      </c>
      <c r="P59" s="64">
        <f>(O59-O60)/O60</f>
        <v>0.72375344525181651</v>
      </c>
      <c r="Q59" s="12">
        <f>O59/$O$82</f>
        <v>2.1935096728690957E-3</v>
      </c>
      <c r="R59" s="13">
        <f>O59-O60</f>
        <v>57.769999999999996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71">
        <v>76.64</v>
      </c>
      <c r="K60" s="26">
        <v>0</v>
      </c>
      <c r="L60" s="26">
        <v>0</v>
      </c>
      <c r="M60" s="26">
        <v>3.18</v>
      </c>
      <c r="N60" s="26">
        <v>0</v>
      </c>
      <c r="O60" s="149">
        <f t="shared" si="4"/>
        <v>79.820000000000007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39">
        <v>564.61</v>
      </c>
      <c r="K61" s="19">
        <v>0</v>
      </c>
      <c r="L61" s="19">
        <v>0</v>
      </c>
      <c r="M61" s="19">
        <v>71.209999999999994</v>
      </c>
      <c r="N61" s="19">
        <v>0</v>
      </c>
      <c r="O61" s="10">
        <f t="shared" si="4"/>
        <v>635.82000000000005</v>
      </c>
      <c r="P61" s="20">
        <f>(O61-O62)/O62</f>
        <v>0.334186671143193</v>
      </c>
      <c r="Q61" s="21">
        <f>O61/$O$82</f>
        <v>1.0136473000971209E-2</v>
      </c>
      <c r="R61" s="13">
        <f>O61-O62</f>
        <v>159.26000000000005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66">
        <v>0</v>
      </c>
      <c r="J62" s="66">
        <v>435.05</v>
      </c>
      <c r="K62" s="26">
        <v>0</v>
      </c>
      <c r="L62" s="26">
        <v>0</v>
      </c>
      <c r="M62" s="26">
        <v>41.51</v>
      </c>
      <c r="N62" s="26">
        <v>0</v>
      </c>
      <c r="O62" s="149">
        <f t="shared" si="4"/>
        <v>476.56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35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39">
        <v>195.32</v>
      </c>
      <c r="K63" s="19">
        <v>0</v>
      </c>
      <c r="L63" s="19">
        <v>0</v>
      </c>
      <c r="M63" s="19">
        <v>8.73</v>
      </c>
      <c r="N63" s="19">
        <v>0</v>
      </c>
      <c r="O63" s="10">
        <f t="shared" si="4"/>
        <v>204.04999999999998</v>
      </c>
      <c r="P63" s="20">
        <f>(O63-O64)/O64</f>
        <v>0.86858974358974339</v>
      </c>
      <c r="Q63" s="21">
        <f>O63/$O$82</f>
        <v>3.253039092586227E-3</v>
      </c>
      <c r="R63" s="13">
        <f>O63-O64</f>
        <v>94.84999999999998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66">
        <v>0</v>
      </c>
      <c r="J64" s="66">
        <v>101.92</v>
      </c>
      <c r="K64" s="26">
        <v>0</v>
      </c>
      <c r="L64" s="26">
        <v>0</v>
      </c>
      <c r="M64" s="26">
        <v>7.28</v>
      </c>
      <c r="N64" s="26">
        <v>0</v>
      </c>
      <c r="O64" s="149">
        <f t="shared" si="4"/>
        <v>109.2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39">
        <v>316.51</v>
      </c>
      <c r="K65" s="19">
        <v>0</v>
      </c>
      <c r="L65" s="19">
        <v>0</v>
      </c>
      <c r="M65" s="19">
        <v>11.83</v>
      </c>
      <c r="N65" s="19">
        <v>0</v>
      </c>
      <c r="O65" s="10">
        <f t="shared" si="4"/>
        <v>328.34</v>
      </c>
      <c r="P65" s="20">
        <f>(O65-O66)/O66</f>
        <v>0.22877137831667951</v>
      </c>
      <c r="Q65" s="21">
        <f>O65/$O$82</f>
        <v>5.2345153426109374E-3</v>
      </c>
      <c r="R65" s="13">
        <f>O65-O66</f>
        <v>61.129999999999939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66">
        <v>0</v>
      </c>
      <c r="J66" s="65">
        <v>264.48</v>
      </c>
      <c r="K66" s="26">
        <v>0</v>
      </c>
      <c r="L66" s="26">
        <v>0</v>
      </c>
      <c r="M66" s="26">
        <v>2.73</v>
      </c>
      <c r="N66" s="26">
        <v>0</v>
      </c>
      <c r="O66" s="149">
        <f t="shared" si="4"/>
        <v>267.21000000000004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34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46">
        <v>0</v>
      </c>
      <c r="J67" s="247">
        <v>541.1</v>
      </c>
      <c r="K67" s="226">
        <v>0</v>
      </c>
      <c r="L67" s="226">
        <v>0</v>
      </c>
      <c r="M67" s="41">
        <v>54.68</v>
      </c>
      <c r="N67" s="41">
        <v>0</v>
      </c>
      <c r="O67" s="10">
        <f t="shared" si="4"/>
        <v>595.78</v>
      </c>
      <c r="P67" s="20">
        <f>(O67-O68)/O68</f>
        <v>0.52116631772455702</v>
      </c>
      <c r="Q67" s="69">
        <f>O67/$O$82</f>
        <v>9.498140801671268E-3</v>
      </c>
      <c r="R67" s="70">
        <f>O67-O68</f>
        <v>204.12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36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66">
        <v>0</v>
      </c>
      <c r="J68" s="146">
        <v>356.5</v>
      </c>
      <c r="K68" s="26">
        <v>0</v>
      </c>
      <c r="L68" s="26">
        <v>0</v>
      </c>
      <c r="M68" s="26">
        <v>35.159999999999997</v>
      </c>
      <c r="N68" s="26">
        <v>0</v>
      </c>
      <c r="O68" s="149">
        <f t="shared" si="4"/>
        <v>391.65999999999997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4" customFormat="1" ht="16.5" thickBot="1" x14ac:dyDescent="0.3">
      <c r="A69" s="40" t="s">
        <v>64</v>
      </c>
      <c r="B69" s="248">
        <v>0</v>
      </c>
      <c r="C69" s="241">
        <v>0</v>
      </c>
      <c r="D69" s="173">
        <v>0</v>
      </c>
      <c r="E69" s="173">
        <v>0</v>
      </c>
      <c r="F69" s="248">
        <v>0</v>
      </c>
      <c r="G69" s="241">
        <v>0</v>
      </c>
      <c r="H69" s="173">
        <v>0</v>
      </c>
      <c r="I69" s="173">
        <v>0</v>
      </c>
      <c r="J69" s="241">
        <v>1621.62</v>
      </c>
      <c r="K69" s="173">
        <v>0</v>
      </c>
      <c r="L69" s="173">
        <v>0</v>
      </c>
      <c r="M69" s="173">
        <v>38.200000000000003</v>
      </c>
      <c r="N69" s="173">
        <v>0</v>
      </c>
      <c r="O69" s="10">
        <f t="shared" si="4"/>
        <v>1659.82</v>
      </c>
      <c r="P69" s="251">
        <f>(O69-O70)/O70</f>
        <v>0.35079795242396866</v>
      </c>
      <c r="Q69" s="141">
        <f>O69/$O$82</f>
        <v>2.6461452323726885E-2</v>
      </c>
      <c r="R69" s="70">
        <f>O69-O70</f>
        <v>431.04999999999995</v>
      </c>
    </row>
    <row r="70" spans="1:112" s="15" customFormat="1" ht="16.5" thickBot="1" x14ac:dyDescent="0.3">
      <c r="A70" s="156" t="s">
        <v>36</v>
      </c>
      <c r="B70" s="65">
        <v>0</v>
      </c>
      <c r="C70" s="66">
        <v>0</v>
      </c>
      <c r="D70" s="26">
        <v>0</v>
      </c>
      <c r="E70" s="25">
        <v>0</v>
      </c>
      <c r="F70" s="25">
        <v>0</v>
      </c>
      <c r="G70" s="66">
        <v>0</v>
      </c>
      <c r="H70" s="66">
        <v>0</v>
      </c>
      <c r="I70" s="65">
        <v>0</v>
      </c>
      <c r="J70" s="65">
        <v>1195.8699999999999</v>
      </c>
      <c r="K70" s="65">
        <v>0</v>
      </c>
      <c r="L70" s="71">
        <v>0</v>
      </c>
      <c r="M70" s="66">
        <v>32.9</v>
      </c>
      <c r="N70" s="66">
        <v>0</v>
      </c>
      <c r="O70" s="149">
        <f t="shared" si="4"/>
        <v>1228.77</v>
      </c>
      <c r="P70" s="73"/>
      <c r="Q70" s="74"/>
      <c r="R70" s="29"/>
    </row>
    <row r="71" spans="1:112" ht="16.5" thickBot="1" x14ac:dyDescent="0.3">
      <c r="A71" s="75" t="s">
        <v>37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3353.2599999999998</v>
      </c>
      <c r="K71" s="76">
        <f t="shared" si="5"/>
        <v>0</v>
      </c>
      <c r="L71" s="76">
        <f t="shared" si="5"/>
        <v>0</v>
      </c>
      <c r="M71" s="76">
        <f t="shared" si="5"/>
        <v>208.14</v>
      </c>
      <c r="N71" s="76">
        <f t="shared" si="5"/>
        <v>0</v>
      </c>
      <c r="O71" s="76">
        <f>SUM(O59,O61,O63,O65, O67,O69)</f>
        <v>3561.3999999999996</v>
      </c>
      <c r="P71" s="60">
        <f>(O71-O72)/O72</f>
        <v>0.3948660906619873</v>
      </c>
      <c r="Q71" s="61">
        <f>O71/$O$82</f>
        <v>5.6777130234435619E-2</v>
      </c>
      <c r="R71" s="77">
        <f>O71-O72</f>
        <v>1008.1799999999994</v>
      </c>
      <c r="S71" s="14"/>
    </row>
    <row r="72" spans="1:112" ht="16.5" thickBot="1" x14ac:dyDescent="0.3">
      <c r="A72" s="50" t="s">
        <v>26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2430.46</v>
      </c>
      <c r="K72" s="78">
        <f t="shared" si="5"/>
        <v>0</v>
      </c>
      <c r="L72" s="78">
        <f t="shared" si="5"/>
        <v>0</v>
      </c>
      <c r="M72" s="78">
        <f t="shared" si="5"/>
        <v>122.75999999999999</v>
      </c>
      <c r="N72" s="78">
        <f t="shared" si="5"/>
        <v>0</v>
      </c>
      <c r="O72" s="78">
        <f>SUM(O60,O62,O64,O66, O68,O70)</f>
        <v>2553.2200000000003</v>
      </c>
      <c r="P72" s="79"/>
      <c r="Q72" s="80"/>
      <c r="R72" s="81"/>
      <c r="S72" s="14"/>
    </row>
    <row r="73" spans="1:112" ht="16.5" thickBot="1" x14ac:dyDescent="0.3">
      <c r="A73" s="58" t="s">
        <v>27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0.37968121260995852</v>
      </c>
      <c r="K73" s="59"/>
      <c r="L73" s="59"/>
      <c r="M73" s="82">
        <f>(M71-M72)/M72</f>
        <v>0.69550342130987297</v>
      </c>
      <c r="N73" s="82"/>
      <c r="O73" s="82">
        <f>(O71-O72)/O72</f>
        <v>0.3948660906619873</v>
      </c>
      <c r="P73" s="60"/>
      <c r="Q73" s="61"/>
      <c r="R73" s="49"/>
      <c r="S73" s="14"/>
    </row>
    <row r="74" spans="1:112" ht="16.5" thickBot="1" x14ac:dyDescent="0.3">
      <c r="A74" s="8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5" t="s">
        <v>40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40">
        <v>0</v>
      </c>
      <c r="K75" s="9">
        <v>0</v>
      </c>
      <c r="L75" s="9">
        <v>0</v>
      </c>
      <c r="M75" s="9">
        <v>0</v>
      </c>
      <c r="N75" s="9">
        <v>2314.9899999999998</v>
      </c>
      <c r="O75" s="10">
        <f t="shared" ref="O75:O78" si="6">B75+C75+F75+G75+J75+K75+L75+M75+N75</f>
        <v>2314.9899999999998</v>
      </c>
      <c r="P75" s="64">
        <f>(O75-O76)/O76</f>
        <v>9.7058070875470318E-2</v>
      </c>
      <c r="Q75" s="12">
        <f>O75/$O$82</f>
        <v>3.6906410041392744E-2</v>
      </c>
      <c r="R75" s="13">
        <f>O75-O76</f>
        <v>204.80999999999995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148">
        <v>0</v>
      </c>
      <c r="K76" s="26">
        <v>0</v>
      </c>
      <c r="L76" s="26">
        <v>0</v>
      </c>
      <c r="M76" s="26">
        <v>0</v>
      </c>
      <c r="N76" s="26">
        <v>2110.1799999999998</v>
      </c>
      <c r="O76" s="147">
        <f t="shared" si="6"/>
        <v>2110.1799999999998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39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0">
        <v>0</v>
      </c>
      <c r="K77" s="19">
        <v>0</v>
      </c>
      <c r="L77" s="19">
        <v>0</v>
      </c>
      <c r="M77" s="19">
        <v>0</v>
      </c>
      <c r="N77" s="19">
        <v>449.64</v>
      </c>
      <c r="O77" s="10">
        <f t="shared" si="6"/>
        <v>449.64</v>
      </c>
      <c r="P77" s="20">
        <f>(O77-O78)/O78</f>
        <v>1.9037258634756544E-2</v>
      </c>
      <c r="Q77" s="21">
        <f>O77/$O$82</f>
        <v>7.1683239284022109E-3</v>
      </c>
      <c r="R77" s="13">
        <f>O77-O78</f>
        <v>8.3999999999999773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143">
        <v>0</v>
      </c>
      <c r="K78" s="26">
        <v>0</v>
      </c>
      <c r="L78" s="26">
        <v>0</v>
      </c>
      <c r="M78" s="26">
        <v>0</v>
      </c>
      <c r="N78" s="26">
        <v>441.24</v>
      </c>
      <c r="O78" s="147">
        <f t="shared" si="6"/>
        <v>441.24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41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f>SUM(J75,J77)</f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2764.6299999999997</v>
      </c>
      <c r="O79" s="76">
        <f t="shared" si="7"/>
        <v>2764.6299999999997</v>
      </c>
      <c r="P79" s="60">
        <f>(O79-O80)/O80</f>
        <v>8.3565230342319011E-2</v>
      </c>
      <c r="Q79" s="61">
        <f>O79/$O$82</f>
        <v>4.4074733969794951E-2</v>
      </c>
      <c r="R79" s="49">
        <f>O79-O80</f>
        <v>213.20999999999958</v>
      </c>
      <c r="S79" s="14"/>
    </row>
    <row r="80" spans="1:112" ht="15.75" thickBot="1" x14ac:dyDescent="0.3">
      <c r="A80" s="50" t="s">
        <v>26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f>SUM(J76,J78)</f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2551.42</v>
      </c>
      <c r="O80" s="83">
        <f>B80+C80+F80+G80+J80+K80+L80+M80+N80</f>
        <v>2551.42</v>
      </c>
      <c r="P80" s="84"/>
      <c r="Q80" s="85"/>
      <c r="R80" s="67"/>
      <c r="S80" s="14"/>
    </row>
    <row r="81" spans="1:197" ht="16.5" thickBot="1" x14ac:dyDescent="0.3">
      <c r="A81" s="58" t="s">
        <v>27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8.3565230342319011E-2</v>
      </c>
      <c r="O81" s="82">
        <f>(O79-O80)/O80</f>
        <v>8.3565230342319011E-2</v>
      </c>
      <c r="P81" s="60"/>
      <c r="Q81" s="61"/>
      <c r="R81" s="49"/>
      <c r="S81" s="14"/>
    </row>
    <row r="82" spans="1:197" ht="16.5" thickBot="1" x14ac:dyDescent="0.3">
      <c r="A82" s="86" t="s">
        <v>42</v>
      </c>
      <c r="B82" s="87">
        <f>SUM(B55,B71,B79)</f>
        <v>5146.7300000000005</v>
      </c>
      <c r="C82" s="87">
        <f t="shared" ref="C82:N82" si="8">SUM(C55,C71,C79)</f>
        <v>1427.3899999999999</v>
      </c>
      <c r="D82" s="87">
        <f t="shared" si="8"/>
        <v>1153.5999999999997</v>
      </c>
      <c r="E82" s="87">
        <f t="shared" si="8"/>
        <v>273.79000000000002</v>
      </c>
      <c r="F82" s="87">
        <f t="shared" si="8"/>
        <v>1003.54</v>
      </c>
      <c r="G82" s="87">
        <f t="shared" si="8"/>
        <v>24925.899999999998</v>
      </c>
      <c r="H82" s="87">
        <f t="shared" si="8"/>
        <v>10724.8</v>
      </c>
      <c r="I82" s="87">
        <f t="shared" si="8"/>
        <v>14201.1</v>
      </c>
      <c r="J82" s="87">
        <f t="shared" si="8"/>
        <v>17247.34</v>
      </c>
      <c r="K82" s="87">
        <f t="shared" si="8"/>
        <v>224.2</v>
      </c>
      <c r="L82" s="87">
        <f t="shared" si="8"/>
        <v>1130.3900000000001</v>
      </c>
      <c r="M82" s="87">
        <f t="shared" si="8"/>
        <v>1883.4399999999996</v>
      </c>
      <c r="N82" s="87">
        <f t="shared" si="8"/>
        <v>9737.0299999999988</v>
      </c>
      <c r="O82" s="87">
        <f>SUM(O55,O71,O79)</f>
        <v>62725.960000000006</v>
      </c>
      <c r="P82" s="60">
        <f>(O82-O83)/O83</f>
        <v>0.13968458156183011</v>
      </c>
      <c r="Q82" s="61">
        <f>O82/$O$82</f>
        <v>1</v>
      </c>
      <c r="R82" s="49">
        <f>O82-O83</f>
        <v>7687.9600000000064</v>
      </c>
      <c r="S82" s="14"/>
    </row>
    <row r="83" spans="1:197" ht="15.75" x14ac:dyDescent="0.25">
      <c r="A83" s="88" t="s">
        <v>26</v>
      </c>
      <c r="B83" s="89">
        <f>SUM(B56,B72,B80)</f>
        <v>4930.9299999999994</v>
      </c>
      <c r="C83" s="89">
        <f t="shared" ref="C83:O83" si="9">SUM(C56,C72,C80)</f>
        <v>1317.5300000000002</v>
      </c>
      <c r="D83" s="89">
        <f t="shared" si="9"/>
        <v>1047.18</v>
      </c>
      <c r="E83" s="89">
        <f t="shared" si="9"/>
        <v>270.35000000000002</v>
      </c>
      <c r="F83" s="89">
        <f t="shared" si="9"/>
        <v>949.96</v>
      </c>
      <c r="G83" s="89">
        <f t="shared" si="9"/>
        <v>22693.78</v>
      </c>
      <c r="H83" s="89">
        <f t="shared" si="9"/>
        <v>10591.83</v>
      </c>
      <c r="I83" s="89">
        <f t="shared" si="9"/>
        <v>12101.95</v>
      </c>
      <c r="J83" s="89">
        <f t="shared" si="9"/>
        <v>14493.55</v>
      </c>
      <c r="K83" s="89">
        <f t="shared" si="9"/>
        <v>205.13</v>
      </c>
      <c r="L83" s="89">
        <f t="shared" si="9"/>
        <v>990.75999999999988</v>
      </c>
      <c r="M83" s="89">
        <f t="shared" si="9"/>
        <v>1456.86</v>
      </c>
      <c r="N83" s="89">
        <f t="shared" si="9"/>
        <v>7999.5</v>
      </c>
      <c r="O83" s="89">
        <f t="shared" si="9"/>
        <v>55038</v>
      </c>
      <c r="P83" s="90"/>
      <c r="Q83" s="91"/>
      <c r="R83" s="92"/>
      <c r="S83" s="14"/>
    </row>
    <row r="84" spans="1:197" ht="15.75" x14ac:dyDescent="0.25">
      <c r="A84" s="93" t="s">
        <v>27</v>
      </c>
      <c r="B84" s="94">
        <f t="shared" ref="B84:N84" si="10">(B82-B83)/B83</f>
        <v>4.3764563682713226E-2</v>
      </c>
      <c r="C84" s="94">
        <f t="shared" si="10"/>
        <v>8.3383300570005731E-2</v>
      </c>
      <c r="D84" s="94">
        <f t="shared" si="10"/>
        <v>0.10162531751943277</v>
      </c>
      <c r="E84" s="94">
        <f t="shared" si="10"/>
        <v>1.2724246347327529E-2</v>
      </c>
      <c r="F84" s="94">
        <f t="shared" si="10"/>
        <v>5.6402374836835155E-2</v>
      </c>
      <c r="G84" s="94">
        <f t="shared" si="10"/>
        <v>9.83582285542558E-2</v>
      </c>
      <c r="H84" s="94">
        <f t="shared" si="10"/>
        <v>1.2554015689451147E-2</v>
      </c>
      <c r="I84" s="94">
        <f t="shared" si="10"/>
        <v>0.17345551749924595</v>
      </c>
      <c r="J84" s="94">
        <f t="shared" si="10"/>
        <v>0.19000106944123427</v>
      </c>
      <c r="K84" s="94">
        <f t="shared" si="10"/>
        <v>9.2965436552430142E-2</v>
      </c>
      <c r="L84" s="94">
        <f t="shared" si="10"/>
        <v>0.14093221365416472</v>
      </c>
      <c r="M84" s="94">
        <f t="shared" si="10"/>
        <v>0.29280781955712953</v>
      </c>
      <c r="N84" s="94">
        <f t="shared" si="10"/>
        <v>0.21720482530158119</v>
      </c>
      <c r="O84" s="95">
        <f>(O82-O83)/O83</f>
        <v>0.13968458156183011</v>
      </c>
      <c r="P84" s="96"/>
      <c r="Q84" s="97"/>
      <c r="R84" s="96"/>
      <c r="S84" s="14"/>
    </row>
    <row r="85" spans="1:197" s="1" customFormat="1" ht="15.75" x14ac:dyDescent="0.25">
      <c r="A85" s="98" t="s">
        <v>43</v>
      </c>
      <c r="B85" s="94">
        <f t="shared" ref="B85:O85" si="11">B82/$O$82</f>
        <v>8.205103596660776E-2</v>
      </c>
      <c r="C85" s="94">
        <f t="shared" si="11"/>
        <v>2.2755968979988505E-2</v>
      </c>
      <c r="D85" s="94">
        <f t="shared" si="11"/>
        <v>1.839110951829194E-2</v>
      </c>
      <c r="E85" s="94">
        <f t="shared" si="11"/>
        <v>4.3648594616965608E-3</v>
      </c>
      <c r="F85" s="94">
        <f t="shared" si="11"/>
        <v>1.5998798583552964E-2</v>
      </c>
      <c r="G85" s="94">
        <f t="shared" si="11"/>
        <v>0.39737773642683183</v>
      </c>
      <c r="H85" s="94">
        <f t="shared" si="11"/>
        <v>0.17097865062567394</v>
      </c>
      <c r="I85" s="94">
        <f t="shared" si="11"/>
        <v>0.22639908580115792</v>
      </c>
      <c r="J85" s="94">
        <f t="shared" si="11"/>
        <v>0.27496334850833687</v>
      </c>
      <c r="K85" s="94">
        <f t="shared" si="11"/>
        <v>3.5742776993767807E-3</v>
      </c>
      <c r="L85" s="94">
        <f t="shared" si="11"/>
        <v>1.8021087281884566E-2</v>
      </c>
      <c r="M85" s="94">
        <f t="shared" si="11"/>
        <v>3.0026483452784133E-2</v>
      </c>
      <c r="N85" s="94">
        <f t="shared" si="11"/>
        <v>0.15523126310063645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44</v>
      </c>
      <c r="B86" s="100">
        <f t="shared" ref="B86:N86" si="12">B83/$O$83</f>
        <v>8.9591373233038979E-2</v>
      </c>
      <c r="C86" s="100">
        <f t="shared" si="12"/>
        <v>2.3938551546204445E-2</v>
      </c>
      <c r="D86" s="100">
        <f t="shared" si="12"/>
        <v>1.902649078818271E-2</v>
      </c>
      <c r="E86" s="100">
        <f t="shared" si="12"/>
        <v>4.9120607580217307E-3</v>
      </c>
      <c r="F86" s="100">
        <f t="shared" si="12"/>
        <v>1.7260074857371271E-2</v>
      </c>
      <c r="G86" s="100">
        <f t="shared" si="12"/>
        <v>0.41232929975653182</v>
      </c>
      <c r="H86" s="100">
        <f t="shared" si="12"/>
        <v>0.19244576474435846</v>
      </c>
      <c r="I86" s="100">
        <f t="shared" si="12"/>
        <v>0.21988353501217342</v>
      </c>
      <c r="J86" s="100">
        <f t="shared" si="12"/>
        <v>0.26333714887895632</v>
      </c>
      <c r="K86" s="100">
        <f t="shared" si="12"/>
        <v>3.7270613030996767E-3</v>
      </c>
      <c r="L86" s="100">
        <f t="shared" si="12"/>
        <v>1.8001380864130234E-2</v>
      </c>
      <c r="M86" s="100">
        <f t="shared" si="12"/>
        <v>2.6470075220756565E-2</v>
      </c>
      <c r="N86" s="100">
        <f t="shared" si="12"/>
        <v>0.14534503433991061</v>
      </c>
      <c r="O86" s="101">
        <f>B86+C86+F86+G86+J86+L86+K86+M86+N86</f>
        <v>1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45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225" customFormat="1" x14ac:dyDescent="0.25">
      <c r="A89" s="225" t="s">
        <v>67</v>
      </c>
    </row>
    <row r="90" spans="1:197" s="225" customFormat="1" x14ac:dyDescent="0.25">
      <c r="A90" s="225" t="s">
        <v>68</v>
      </c>
    </row>
    <row r="91" spans="1:197" s="1" customFormat="1" x14ac:dyDescent="0.25">
      <c r="A91" s="335" t="s">
        <v>73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/>
      <c r="Q91"/>
      <c r="R91" s="108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pans="1:197" s="1" customFormat="1" x14ac:dyDescent="0.25">
      <c r="A92" s="335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</sheetData>
  <mergeCells count="1">
    <mergeCell ref="A1:R2"/>
  </mergeCells>
  <printOptions horizontalCentered="1"/>
  <pageMargins left="0.2" right="0.2" top="0.5" bottom="0.5" header="0.3" footer="0.3"/>
  <pageSetup paperSize="9" scale="62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Health Portfolio-AUG'18</vt:lpstr>
      <vt:lpstr>Miscellaneous portfolio-AUG'18</vt:lpstr>
      <vt:lpstr>Segmentwise Report AUG 2018</vt:lpstr>
      <vt:lpstr>'Segmentwise Report AUG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Admin</cp:lastModifiedBy>
  <cp:lastPrinted>2018-09-18T07:30:48Z</cp:lastPrinted>
  <dcterms:created xsi:type="dcterms:W3CDTF">2017-03-30T08:47:18Z</dcterms:created>
  <dcterms:modified xsi:type="dcterms:W3CDTF">2018-09-19T08:16:42Z</dcterms:modified>
</cp:coreProperties>
</file>