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Venkat\AppData\Local\Microsoft\Windows\INetCache\Content.Outlook\4N8KGQSF\"/>
    </mc:Choice>
  </mc:AlternateContent>
  <xr:revisionPtr revIDLastSave="0" documentId="13_ncr:1_{5B7D274E-FF7A-4262-82E5-78C37F8BA3F1}" xr6:coauthVersionLast="34" xr6:coauthVersionMax="34" xr10:uidLastSave="{00000000-0000-0000-0000-000000000000}"/>
  <bookViews>
    <workbookView xWindow="0" yWindow="0" windowWidth="15360" windowHeight="7905" tabRatio="297" firstSheet="2" activeTab="2" xr2:uid="{00000000-000D-0000-FFFF-FFFF00000000}"/>
  </bookViews>
  <sheets>
    <sheet name="Business Results" sheetId="1" r:id="rId1"/>
    <sheet name="Profit &amp; Ratios" sheetId="2" r:id="rId2"/>
    <sheet name="Industry Infrastructure" sheetId="3" r:id="rId3"/>
  </sheets>
  <definedNames>
    <definedName name="_xlnm.Print_Area" localSheetId="0">'Business Results'!$A$1:$M$54</definedName>
    <definedName name="_xlnm.Print_Area" localSheetId="2">'Industry Infrastructure'!$A$1:$H$48</definedName>
    <definedName name="_xlnm.Print_Area" localSheetId="1">'Profit &amp; Ratios'!$A$1:$N$48</definedName>
  </definedNames>
  <calcPr calcId="1790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" l="1"/>
  <c r="K18" i="2"/>
  <c r="J18" i="2"/>
  <c r="M18" i="2" s="1"/>
  <c r="I18" i="2"/>
  <c r="H18" i="2"/>
  <c r="C18" i="2"/>
  <c r="F18" i="2" s="1"/>
  <c r="L18" i="1"/>
  <c r="K4" i="2" l="1"/>
  <c r="J4" i="2"/>
  <c r="L45" i="1" l="1"/>
  <c r="L30" i="1"/>
  <c r="L39" i="1"/>
  <c r="L47" i="1"/>
  <c r="L43" i="1" l="1"/>
  <c r="L42" i="1"/>
  <c r="L36" i="1" l="1"/>
  <c r="M36" i="1" s="1"/>
  <c r="L25" i="2" l="1"/>
  <c r="K25" i="2"/>
  <c r="J25" i="2"/>
  <c r="I25" i="2"/>
  <c r="H25" i="2"/>
  <c r="L25" i="1"/>
  <c r="M25" i="1" s="1"/>
  <c r="L24" i="1" l="1"/>
  <c r="M43" i="1" l="1"/>
  <c r="M42" i="1"/>
  <c r="M9" i="1"/>
  <c r="C43" i="2" l="1"/>
  <c r="C42" i="2"/>
  <c r="C37" i="2"/>
  <c r="C6" i="2"/>
  <c r="C4" i="2"/>
  <c r="B44" i="1"/>
  <c r="C44" i="1"/>
  <c r="D44" i="1"/>
  <c r="E44" i="1"/>
  <c r="F44" i="1"/>
  <c r="G44" i="1"/>
  <c r="H44" i="1"/>
  <c r="I44" i="1"/>
  <c r="J44" i="1"/>
  <c r="K44" i="1"/>
  <c r="L44" i="1"/>
  <c r="M44" i="1"/>
  <c r="D29" i="2" l="1"/>
  <c r="E29" i="2"/>
  <c r="G29" i="2"/>
  <c r="L11" i="2" l="1"/>
  <c r="L12" i="2"/>
  <c r="I9" i="2"/>
  <c r="H9" i="2"/>
  <c r="F37" i="2"/>
  <c r="F5" i="2"/>
  <c r="F6" i="2"/>
  <c r="F9" i="2"/>
  <c r="F4" i="2"/>
  <c r="L27" i="1"/>
  <c r="M27" i="1" s="1"/>
  <c r="C27" i="2" s="1"/>
  <c r="F27" i="2" s="1"/>
  <c r="G44" i="2" l="1"/>
  <c r="E44" i="2"/>
  <c r="D44" i="2"/>
  <c r="D38" i="2"/>
  <c r="L23" i="1" l="1"/>
  <c r="F23" i="2" s="1"/>
  <c r="L32" i="2" l="1"/>
  <c r="K32" i="2"/>
  <c r="J32" i="2"/>
  <c r="I32" i="2"/>
  <c r="H32" i="2"/>
  <c r="L37" i="1"/>
  <c r="C36" i="2"/>
  <c r="F36" i="2" s="1"/>
  <c r="L35" i="1"/>
  <c r="M35" i="1" s="1"/>
  <c r="C35" i="2" s="1"/>
  <c r="F35" i="2" s="1"/>
  <c r="L34" i="1"/>
  <c r="M34" i="1" s="1"/>
  <c r="C34" i="2" s="1"/>
  <c r="F34" i="2" s="1"/>
  <c r="L33" i="1"/>
  <c r="L32" i="1"/>
  <c r="C32" i="2" s="1"/>
  <c r="M33" i="1" l="1"/>
  <c r="C33" i="2" s="1"/>
  <c r="F33" i="2" s="1"/>
  <c r="M32" i="2"/>
  <c r="D29" i="1"/>
  <c r="E29" i="1"/>
  <c r="F29" i="1"/>
  <c r="G29" i="1"/>
  <c r="H29" i="1"/>
  <c r="I29" i="1"/>
  <c r="J29" i="1"/>
  <c r="K29" i="1"/>
  <c r="C29" i="1"/>
  <c r="C29" i="3"/>
  <c r="D29" i="3"/>
  <c r="E29" i="3"/>
  <c r="F29" i="3"/>
  <c r="G29" i="3"/>
  <c r="H29" i="3"/>
  <c r="B29" i="3"/>
  <c r="H5" i="2" l="1"/>
  <c r="I5" i="2"/>
  <c r="J5" i="2"/>
  <c r="K5" i="2"/>
  <c r="L5" i="2"/>
  <c r="H6" i="2"/>
  <c r="I6" i="2"/>
  <c r="J6" i="2"/>
  <c r="K6" i="2"/>
  <c r="L6" i="2"/>
  <c r="H7" i="2"/>
  <c r="I7" i="2"/>
  <c r="J7" i="2"/>
  <c r="K7" i="2"/>
  <c r="L7" i="2"/>
  <c r="H8" i="2"/>
  <c r="I8" i="2"/>
  <c r="J8" i="2"/>
  <c r="K8" i="2"/>
  <c r="L8" i="2"/>
  <c r="H10" i="2"/>
  <c r="I10" i="2"/>
  <c r="J10" i="2"/>
  <c r="K10" i="2"/>
  <c r="L10" i="2"/>
  <c r="H11" i="2"/>
  <c r="I11" i="2"/>
  <c r="J11" i="2"/>
  <c r="K11" i="2"/>
  <c r="H12" i="2"/>
  <c r="I12" i="2"/>
  <c r="J12" i="2"/>
  <c r="K12" i="2"/>
  <c r="H13" i="2"/>
  <c r="I13" i="2"/>
  <c r="J13" i="2"/>
  <c r="K13" i="2"/>
  <c r="L13" i="2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M11" i="2" l="1"/>
  <c r="M8" i="2"/>
  <c r="M20" i="2"/>
  <c r="M15" i="2"/>
  <c r="M6" i="2"/>
  <c r="M10" i="2"/>
  <c r="M12" i="2"/>
  <c r="M5" i="2"/>
  <c r="M17" i="2"/>
  <c r="M7" i="2"/>
  <c r="M13" i="2"/>
  <c r="M28" i="2"/>
  <c r="M24" i="2"/>
  <c r="M19" i="2"/>
  <c r="M27" i="2"/>
  <c r="M26" i="2"/>
  <c r="M25" i="2"/>
  <c r="M23" i="2"/>
  <c r="M22" i="2"/>
  <c r="M21" i="2"/>
  <c r="M16" i="2"/>
  <c r="M14" i="2"/>
  <c r="F43" i="2"/>
  <c r="F44" i="2" s="1"/>
  <c r="C44" i="2"/>
  <c r="F32" i="2"/>
  <c r="H30" i="2"/>
  <c r="I30" i="2"/>
  <c r="J30" i="2"/>
  <c r="K30" i="2"/>
  <c r="L30" i="2"/>
  <c r="H33" i="2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6" i="2"/>
  <c r="I36" i="2"/>
  <c r="J36" i="2"/>
  <c r="K36" i="2"/>
  <c r="L36" i="2"/>
  <c r="H37" i="2"/>
  <c r="I37" i="2"/>
  <c r="J37" i="2"/>
  <c r="K37" i="2"/>
  <c r="L37" i="2"/>
  <c r="H39" i="2"/>
  <c r="I39" i="2"/>
  <c r="J39" i="2"/>
  <c r="K39" i="2"/>
  <c r="L39" i="2"/>
  <c r="H42" i="2"/>
  <c r="I42" i="2"/>
  <c r="J42" i="2"/>
  <c r="K42" i="2"/>
  <c r="L42" i="2"/>
  <c r="H43" i="2"/>
  <c r="I43" i="2"/>
  <c r="J43" i="2"/>
  <c r="K43" i="2"/>
  <c r="L43" i="2"/>
  <c r="H45" i="2"/>
  <c r="I45" i="2"/>
  <c r="J45" i="2"/>
  <c r="K45" i="2"/>
  <c r="L45" i="2"/>
  <c r="H47" i="2"/>
  <c r="I47" i="2"/>
  <c r="J47" i="2"/>
  <c r="K47" i="2"/>
  <c r="L47" i="2"/>
  <c r="I4" i="2"/>
  <c r="H4" i="2"/>
  <c r="C41" i="2"/>
  <c r="L4" i="1"/>
  <c r="L5" i="1"/>
  <c r="L6" i="1"/>
  <c r="L7" i="1"/>
  <c r="M7" i="1" s="1"/>
  <c r="C7" i="2" s="1"/>
  <c r="L8" i="1"/>
  <c r="M8" i="1" s="1"/>
  <c r="C8" i="2" s="1"/>
  <c r="F8" i="2" s="1"/>
  <c r="L10" i="1"/>
  <c r="M10" i="1" s="1"/>
  <c r="C10" i="2" s="1"/>
  <c r="F10" i="2" s="1"/>
  <c r="L11" i="1"/>
  <c r="C11" i="2" s="1"/>
  <c r="L12" i="1"/>
  <c r="M12" i="1" s="1"/>
  <c r="C12" i="2" s="1"/>
  <c r="F12" i="2" s="1"/>
  <c r="L13" i="1"/>
  <c r="F13" i="2" s="1"/>
  <c r="L14" i="1"/>
  <c r="M14" i="1" s="1"/>
  <c r="L15" i="1"/>
  <c r="M15" i="1" s="1"/>
  <c r="C15" i="2" s="1"/>
  <c r="F15" i="2" s="1"/>
  <c r="L16" i="1"/>
  <c r="M16" i="1" s="1"/>
  <c r="C16" i="2" s="1"/>
  <c r="F16" i="2" s="1"/>
  <c r="L17" i="1"/>
  <c r="M17" i="1" s="1"/>
  <c r="C17" i="2" s="1"/>
  <c r="F17" i="2" s="1"/>
  <c r="L19" i="1"/>
  <c r="M19" i="1" s="1"/>
  <c r="C19" i="2" s="1"/>
  <c r="L20" i="1"/>
  <c r="M20" i="1" s="1"/>
  <c r="L21" i="1"/>
  <c r="M21" i="1" s="1"/>
  <c r="C21" i="2" s="1"/>
  <c r="F21" i="2" s="1"/>
  <c r="L22" i="1"/>
  <c r="M22" i="1" s="1"/>
  <c r="F22" i="2" s="1"/>
  <c r="C24" i="2"/>
  <c r="F24" i="2" s="1"/>
  <c r="C25" i="2"/>
  <c r="F25" i="2" s="1"/>
  <c r="L26" i="1"/>
  <c r="C26" i="2" s="1"/>
  <c r="F26" i="2" s="1"/>
  <c r="L28" i="1"/>
  <c r="C28" i="2" s="1"/>
  <c r="B29" i="1" l="1"/>
  <c r="C29" i="2"/>
  <c r="F7" i="2"/>
  <c r="M39" i="2"/>
  <c r="M35" i="2"/>
  <c r="C38" i="2"/>
  <c r="L29" i="1"/>
  <c r="M43" i="2"/>
  <c r="M37" i="2"/>
  <c r="M34" i="2"/>
  <c r="M33" i="2"/>
  <c r="M47" i="2"/>
  <c r="M36" i="2"/>
  <c r="M45" i="2"/>
  <c r="M42" i="2"/>
  <c r="F38" i="2"/>
  <c r="M30" i="2"/>
  <c r="F29" i="2" l="1"/>
  <c r="B29" i="2"/>
  <c r="M29" i="1"/>
  <c r="F40" i="2" l="1"/>
  <c r="F46" i="2" s="1"/>
  <c r="C40" i="2"/>
  <c r="C46" i="2" s="1"/>
  <c r="B44" i="3"/>
  <c r="C44" i="3"/>
  <c r="D44" i="3"/>
  <c r="E44" i="3"/>
  <c r="F44" i="3"/>
  <c r="G44" i="3"/>
  <c r="H44" i="3"/>
  <c r="C38" i="3"/>
  <c r="D38" i="3"/>
  <c r="E38" i="3"/>
  <c r="F38" i="3"/>
  <c r="G38" i="3"/>
  <c r="H38" i="3"/>
  <c r="B38" i="3"/>
  <c r="B44" i="2"/>
  <c r="E38" i="2"/>
  <c r="E40" i="2" s="1"/>
  <c r="E46" i="2" s="1"/>
  <c r="G38" i="2"/>
  <c r="B38" i="2"/>
  <c r="B40" i="2" s="1"/>
  <c r="D40" i="2"/>
  <c r="D46" i="2" s="1"/>
  <c r="L38" i="1"/>
  <c r="K38" i="1"/>
  <c r="J38" i="1"/>
  <c r="J40" i="1" s="1"/>
  <c r="I38" i="1"/>
  <c r="H38" i="1"/>
  <c r="H40" i="1" s="1"/>
  <c r="G38" i="1"/>
  <c r="F38" i="1"/>
  <c r="F40" i="1" s="1"/>
  <c r="E38" i="1"/>
  <c r="D38" i="1"/>
  <c r="C38" i="1"/>
  <c r="B38" i="1"/>
  <c r="I29" i="2"/>
  <c r="G40" i="2" l="1"/>
  <c r="G46" i="2" s="1"/>
  <c r="I44" i="2"/>
  <c r="J44" i="2"/>
  <c r="H38" i="2"/>
  <c r="J38" i="2"/>
  <c r="K38" i="2"/>
  <c r="L38" i="2"/>
  <c r="I38" i="2"/>
  <c r="H44" i="2"/>
  <c r="K44" i="2"/>
  <c r="L44" i="2"/>
  <c r="J29" i="2"/>
  <c r="H29" i="2"/>
  <c r="K29" i="2"/>
  <c r="L29" i="2"/>
  <c r="I40" i="1"/>
  <c r="I46" i="1" s="1"/>
  <c r="I48" i="1" s="1"/>
  <c r="E40" i="1"/>
  <c r="F40" i="3"/>
  <c r="F46" i="3" s="1"/>
  <c r="F48" i="3" s="1"/>
  <c r="B40" i="3"/>
  <c r="B46" i="3" s="1"/>
  <c r="B48" i="3" s="1"/>
  <c r="E40" i="3"/>
  <c r="E46" i="3" s="1"/>
  <c r="E48" i="3" s="1"/>
  <c r="H40" i="3"/>
  <c r="H46" i="3" s="1"/>
  <c r="H48" i="3" s="1"/>
  <c r="D40" i="3"/>
  <c r="D46" i="3" s="1"/>
  <c r="D48" i="3" s="1"/>
  <c r="G40" i="3"/>
  <c r="G46" i="3" s="1"/>
  <c r="C40" i="3"/>
  <c r="C46" i="3" s="1"/>
  <c r="C48" i="3" s="1"/>
  <c r="B46" i="2"/>
  <c r="B40" i="1"/>
  <c r="J46" i="1"/>
  <c r="C40" i="1"/>
  <c r="K40" i="1"/>
  <c r="K46" i="1" s="1"/>
  <c r="H46" i="1"/>
  <c r="F46" i="1"/>
  <c r="D40" i="1"/>
  <c r="G40" i="1"/>
  <c r="F48" i="1" l="1"/>
  <c r="M38" i="2"/>
  <c r="M44" i="2"/>
  <c r="E46" i="1"/>
  <c r="J40" i="2"/>
  <c r="M29" i="2"/>
  <c r="K40" i="2"/>
  <c r="L40" i="2"/>
  <c r="C46" i="1"/>
  <c r="H46" i="2" s="1"/>
  <c r="H40" i="2"/>
  <c r="B46" i="1"/>
  <c r="I40" i="2"/>
  <c r="D46" i="1"/>
  <c r="G46" i="1"/>
  <c r="G48" i="1" s="1"/>
  <c r="L40" i="1"/>
  <c r="L46" i="1" s="1"/>
  <c r="E48" i="1" l="1"/>
  <c r="J46" i="2"/>
  <c r="M40" i="2"/>
  <c r="D48" i="1"/>
  <c r="K46" i="2"/>
  <c r="L46" i="2"/>
  <c r="C48" i="1"/>
  <c r="I46" i="2"/>
  <c r="B48" i="1"/>
  <c r="M38" i="1"/>
  <c r="E48" i="2"/>
  <c r="M46" i="2" l="1"/>
  <c r="M40" i="1"/>
  <c r="M46" i="1" s="1"/>
  <c r="B48" i="2"/>
  <c r="D48" i="2"/>
  <c r="C48" i="2" l="1"/>
  <c r="M48" i="1"/>
  <c r="F48" i="2"/>
  <c r="G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oscar 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Including Reinsurances Inward &amp; acceptances from Motor Pool
</t>
        </r>
      </text>
    </comment>
  </commentList>
</comments>
</file>

<file path=xl/sharedStrings.xml><?xml version="1.0" encoding="utf-8"?>
<sst xmlns="http://schemas.openxmlformats.org/spreadsheetml/2006/main" count="205" uniqueCount="89">
  <si>
    <t>(All figures in Rs Cr)</t>
  </si>
  <si>
    <t>Particulars</t>
  </si>
  <si>
    <t>Gross Written Premium</t>
  </si>
  <si>
    <t>Net Premium</t>
  </si>
  <si>
    <t>Net Earned Premium</t>
  </si>
  <si>
    <t>Gross Incurred Claims</t>
  </si>
  <si>
    <t>Net Incurred Claims</t>
  </si>
  <si>
    <t>Commission Net</t>
  </si>
  <si>
    <t>Mgmt. Expenses</t>
  </si>
  <si>
    <t>Pure Underwriting results</t>
  </si>
  <si>
    <t>Bajaj Allianz</t>
  </si>
  <si>
    <t>Universal Sompo</t>
  </si>
  <si>
    <t>Magma HDI</t>
  </si>
  <si>
    <t>New India</t>
  </si>
  <si>
    <t>Star Health</t>
  </si>
  <si>
    <t>Apollo Munich</t>
  </si>
  <si>
    <t>Max Bupa</t>
  </si>
  <si>
    <t>Stand Alone Health Cos Sub Total</t>
  </si>
  <si>
    <t>Grand Total with Health Companies</t>
  </si>
  <si>
    <t>AIC</t>
  </si>
  <si>
    <t>ECGC</t>
  </si>
  <si>
    <t>Total - Specialized companies</t>
  </si>
  <si>
    <t>Grand Total include.all companies</t>
  </si>
  <si>
    <t>Investment Income allocated to Policyholders' fund</t>
  </si>
  <si>
    <t>Operating Profit</t>
  </si>
  <si>
    <t>Balance Investment Income after adjusting allocation to Policyholders' fund</t>
  </si>
  <si>
    <t>Profit/ (Loss)  Before Tax</t>
  </si>
  <si>
    <t>Profit/ (Loss) After Tax</t>
  </si>
  <si>
    <t>Investments in infrastructure/ social Sectors</t>
  </si>
  <si>
    <t>Gross Incurred Claims Ratio (%)</t>
  </si>
  <si>
    <t>Net retention (NP/GDP) - in %tage</t>
  </si>
  <si>
    <t>Net Incurred Claims/NEP (%)</t>
  </si>
  <si>
    <t>No. of Employees</t>
  </si>
  <si>
    <t>No.of Agents</t>
  </si>
  <si>
    <t>No. of Offices</t>
  </si>
  <si>
    <t>No.of Policies</t>
  </si>
  <si>
    <t>FDI (Rs Cr)</t>
  </si>
  <si>
    <t>Premium deficiency</t>
  </si>
  <si>
    <t>Commission/NWP</t>
  </si>
  <si>
    <t>Expenses of Mgmt. / NWP</t>
  </si>
  <si>
    <t>Capital &amp; Free Reserves (*)</t>
  </si>
  <si>
    <t>Other income/outgo
(Revenue a/c)</t>
  </si>
  <si>
    <t>Gross Direct Premium 
(in India)</t>
  </si>
  <si>
    <t>Other Income/Outgo
(P&amp;L a/c)</t>
  </si>
  <si>
    <t>Note:</t>
  </si>
  <si>
    <t>Combined Ratio 
(IRDAI circular Ref: IRDA/F&amp;I/CIR/F&amp;A/231/10/2012)</t>
  </si>
  <si>
    <t xml:space="preserve">  Compiled by GI Council on the basis of data submitted by the Member Insurance Companies 
</t>
  </si>
  <si>
    <t>Cigna TTK</t>
  </si>
  <si>
    <t>NA</t>
  </si>
  <si>
    <t>General Insurers</t>
  </si>
  <si>
    <t xml:space="preserve">Bharti AXA </t>
  </si>
  <si>
    <t>Cholamandalam MS</t>
  </si>
  <si>
    <t xml:space="preserve">Future Generali </t>
  </si>
  <si>
    <t>ICICI -Lombard</t>
  </si>
  <si>
    <t>IFFCO -Tokio</t>
  </si>
  <si>
    <t>Kotak Mahindra</t>
  </si>
  <si>
    <t>National</t>
  </si>
  <si>
    <t>Oriental</t>
  </si>
  <si>
    <t>Raheja QBE</t>
  </si>
  <si>
    <t>Reliance General</t>
  </si>
  <si>
    <t>Royal sundaram</t>
  </si>
  <si>
    <t>SBI General</t>
  </si>
  <si>
    <t>Shriram General</t>
  </si>
  <si>
    <t>Tata-AIG</t>
  </si>
  <si>
    <t>United India</t>
  </si>
  <si>
    <t>General Insurers  Sub Total</t>
  </si>
  <si>
    <t>Stand-alone Health Insurers</t>
  </si>
  <si>
    <t>Religare</t>
  </si>
  <si>
    <t>Specialized Companies</t>
  </si>
  <si>
    <t>% Change over previous period</t>
  </si>
  <si>
    <r>
      <t xml:space="preserve">HDFC ERGO </t>
    </r>
    <r>
      <rPr>
        <b/>
        <sz val="12"/>
        <rFont val="Calibri"/>
        <family val="2"/>
        <scheme val="minor"/>
      </rPr>
      <t>($)</t>
    </r>
  </si>
  <si>
    <t>*Commenced operations in November  2017</t>
  </si>
  <si>
    <t># Commenced operations in October 2017</t>
  </si>
  <si>
    <t>DHFL General *</t>
  </si>
  <si>
    <r>
      <t xml:space="preserve">Go Digit </t>
    </r>
    <r>
      <rPr>
        <b/>
        <sz val="12"/>
        <rFont val="Calibri"/>
        <family val="2"/>
        <scheme val="minor"/>
      </rPr>
      <t>#</t>
    </r>
  </si>
  <si>
    <r>
      <t xml:space="preserve">Acko General </t>
    </r>
    <r>
      <rPr>
        <b/>
        <sz val="12"/>
        <color theme="1"/>
        <rFont val="Calibri"/>
        <family val="2"/>
        <scheme val="minor"/>
      </rPr>
      <t>$$</t>
    </r>
  </si>
  <si>
    <t>$$ commenced operations in December 2017</t>
  </si>
  <si>
    <t>Exchange loss/gain &amp; Other  income /Outgo</t>
  </si>
  <si>
    <t>-</t>
  </si>
  <si>
    <t xml:space="preserve">Aditya Birla </t>
  </si>
  <si>
    <t>Edelweiss**</t>
  </si>
  <si>
    <t>FINANCIAL HIGHLIGHTS FOR THE PERIOD ENDED 31.03.2018 (PROVISIONAL)</t>
  </si>
  <si>
    <t>Previous period as on 31.03.2017</t>
  </si>
  <si>
    <t>** Commenced operations in March 2018</t>
  </si>
  <si>
    <r>
      <t>Edelweiss</t>
    </r>
    <r>
      <rPr>
        <b/>
        <sz val="11"/>
        <rFont val="Calibri"/>
        <family val="2"/>
        <scheme val="minor"/>
      </rPr>
      <t>**</t>
    </r>
  </si>
  <si>
    <r>
      <t xml:space="preserve">DHFL General </t>
    </r>
    <r>
      <rPr>
        <b/>
        <sz val="12"/>
        <rFont val="Calibri"/>
        <family val="2"/>
        <scheme val="minor"/>
      </rPr>
      <t>*</t>
    </r>
  </si>
  <si>
    <r>
      <t>Edelweiss</t>
    </r>
    <r>
      <rPr>
        <b/>
        <sz val="12"/>
        <rFont val="Calibri"/>
        <family val="2"/>
        <scheme val="minor"/>
      </rPr>
      <t>**</t>
    </r>
  </si>
  <si>
    <t>Liberty General</t>
  </si>
  <si>
    <t>Solvency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</si>
</sst>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&quot; &quot;#,##0.00&quot; &quot;;&quot; (&quot;#,##0.00&quot;)&quot;;&quot; -&quot;00&quot; &quot;;&quot; &quot;@&quot; &quot;"/>
    <numFmt numFmtId="168" formatCode="&quot; &quot;#,##0&quot; &quot;;&quot; (&quot;#,##0&quot;)&quot;;&quot; -&quot;00&quot; &quot;;&quot; &quot;@&quot;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2" fillId="0" borderId="0" xfId="0" applyFont="1"/>
    <xf numFmtId="0" fontId="4" fillId="4" borderId="0" xfId="0" applyFont="1" applyFill="1"/>
    <xf numFmtId="164" fontId="2" fillId="2" borderId="11" xfId="1" applyFont="1" applyFill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13" xfId="1" applyFont="1" applyBorder="1" applyAlignment="1">
      <alignment horizontal="right"/>
    </xf>
    <xf numFmtId="0" fontId="6" fillId="3" borderId="16" xfId="0" applyFont="1" applyFill="1" applyBorder="1" applyAlignment="1">
      <alignment horizontal="left" vertical="center"/>
    </xf>
    <xf numFmtId="165" fontId="2" fillId="0" borderId="17" xfId="2" applyNumberFormat="1" applyFont="1" applyBorder="1" applyAlignment="1">
      <alignment horizontal="right"/>
    </xf>
    <xf numFmtId="0" fontId="0" fillId="0" borderId="0" xfId="0" applyAlignment="1">
      <alignment wrapText="1"/>
    </xf>
    <xf numFmtId="164" fontId="0" fillId="0" borderId="7" xfId="1" applyFont="1" applyBorder="1"/>
    <xf numFmtId="164" fontId="0" fillId="0" borderId="8" xfId="1" applyFont="1" applyBorder="1"/>
    <xf numFmtId="164" fontId="0" fillId="0" borderId="8" xfId="1" applyFont="1" applyFill="1" applyBorder="1"/>
    <xf numFmtId="0" fontId="2" fillId="0" borderId="0" xfId="0" applyFont="1" applyFill="1"/>
    <xf numFmtId="0" fontId="2" fillId="4" borderId="0" xfId="0" applyFont="1" applyFill="1"/>
    <xf numFmtId="164" fontId="0" fillId="0" borderId="11" xfId="1" applyFont="1" applyFill="1" applyBorder="1"/>
    <xf numFmtId="164" fontId="0" fillId="0" borderId="13" xfId="1" applyFont="1" applyFill="1" applyBorder="1"/>
    <xf numFmtId="0" fontId="0" fillId="4" borderId="0" xfId="0" applyFill="1"/>
    <xf numFmtId="2" fontId="0" fillId="0" borderId="8" xfId="2" applyNumberFormat="1" applyFont="1" applyFill="1" applyBorder="1"/>
    <xf numFmtId="3" fontId="0" fillId="0" borderId="8" xfId="0" applyNumberFormat="1" applyFont="1" applyFill="1" applyBorder="1"/>
    <xf numFmtId="3" fontId="0" fillId="0" borderId="13" xfId="0" applyNumberFormat="1" applyFont="1" applyFill="1" applyBorder="1"/>
    <xf numFmtId="0" fontId="0" fillId="4" borderId="0" xfId="0" applyFont="1" applyFill="1"/>
    <xf numFmtId="166" fontId="0" fillId="0" borderId="8" xfId="1" applyNumberFormat="1" applyFont="1" applyFill="1" applyBorder="1"/>
    <xf numFmtId="166" fontId="0" fillId="0" borderId="13" xfId="1" applyNumberFormat="1" applyFont="1" applyFill="1" applyBorder="1"/>
    <xf numFmtId="164" fontId="0" fillId="0" borderId="22" xfId="1" applyFont="1" applyBorder="1" applyAlignment="1">
      <alignment horizontal="right" vertical="center"/>
    </xf>
    <xf numFmtId="164" fontId="0" fillId="0" borderId="22" xfId="1" applyFont="1" applyFill="1" applyBorder="1" applyAlignment="1">
      <alignment horizontal="right"/>
    </xf>
    <xf numFmtId="164" fontId="0" fillId="0" borderId="22" xfId="1" applyFont="1" applyBorder="1" applyAlignment="1">
      <alignment horizontal="right"/>
    </xf>
    <xf numFmtId="164" fontId="0" fillId="0" borderId="7" xfId="1" applyFont="1" applyFill="1" applyBorder="1"/>
    <xf numFmtId="165" fontId="2" fillId="0" borderId="26" xfId="2" applyNumberFormat="1" applyFont="1" applyBorder="1" applyAlignment="1">
      <alignment horizontal="right"/>
    </xf>
    <xf numFmtId="0" fontId="0" fillId="0" borderId="0" xfId="0" applyBorder="1"/>
    <xf numFmtId="0" fontId="0" fillId="3" borderId="0" xfId="0" applyFont="1" applyFill="1"/>
    <xf numFmtId="0" fontId="2" fillId="3" borderId="0" xfId="0" applyFont="1" applyFill="1"/>
    <xf numFmtId="164" fontId="4" fillId="4" borderId="7" xfId="1" applyFont="1" applyFill="1" applyBorder="1" applyAlignment="1">
      <alignment horizontal="right"/>
    </xf>
    <xf numFmtId="0" fontId="2" fillId="0" borderId="1" xfId="0" applyFont="1" applyBorder="1" applyAlignment="1"/>
    <xf numFmtId="164" fontId="2" fillId="3" borderId="8" xfId="1" applyFont="1" applyFill="1" applyBorder="1"/>
    <xf numFmtId="0" fontId="3" fillId="4" borderId="16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2" fillId="9" borderId="3" xfId="1" applyFont="1" applyFill="1" applyBorder="1" applyAlignment="1">
      <alignment horizontal="right"/>
    </xf>
    <xf numFmtId="164" fontId="2" fillId="9" borderId="32" xfId="1" applyFont="1" applyFill="1" applyBorder="1" applyAlignment="1">
      <alignment horizontal="right"/>
    </xf>
    <xf numFmtId="164" fontId="2" fillId="9" borderId="30" xfId="1" applyFont="1" applyFill="1" applyBorder="1" applyAlignment="1">
      <alignment horizontal="right"/>
    </xf>
    <xf numFmtId="164" fontId="2" fillId="9" borderId="32" xfId="1" applyFont="1" applyFill="1" applyBorder="1"/>
    <xf numFmtId="164" fontId="2" fillId="9" borderId="3" xfId="1" applyFont="1" applyFill="1" applyBorder="1"/>
    <xf numFmtId="164" fontId="2" fillId="2" borderId="23" xfId="1" applyFont="1" applyFill="1" applyBorder="1" applyAlignment="1">
      <alignment horizontal="right"/>
    </xf>
    <xf numFmtId="164" fontId="2" fillId="9" borderId="21" xfId="1" applyFont="1" applyFill="1" applyBorder="1" applyAlignment="1">
      <alignment horizontal="right"/>
    </xf>
    <xf numFmtId="164" fontId="4" fillId="4" borderId="37" xfId="1" applyFont="1" applyFill="1" applyBorder="1" applyAlignment="1">
      <alignment horizontal="right"/>
    </xf>
    <xf numFmtId="165" fontId="2" fillId="0" borderId="18" xfId="2" applyNumberFormat="1" applyFont="1" applyBorder="1" applyAlignment="1">
      <alignment horizontal="right"/>
    </xf>
    <xf numFmtId="0" fontId="0" fillId="0" borderId="29" xfId="0" applyBorder="1"/>
    <xf numFmtId="0" fontId="0" fillId="0" borderId="1" xfId="0" applyBorder="1"/>
    <xf numFmtId="0" fontId="0" fillId="0" borderId="34" xfId="0" applyBorder="1"/>
    <xf numFmtId="164" fontId="0" fillId="0" borderId="11" xfId="1" applyFont="1" applyBorder="1"/>
    <xf numFmtId="0" fontId="0" fillId="0" borderId="41" xfId="0" applyBorder="1"/>
    <xf numFmtId="164" fontId="2" fillId="3" borderId="36" xfId="1" applyFont="1" applyFill="1" applyBorder="1"/>
    <xf numFmtId="164" fontId="0" fillId="0" borderId="35" xfId="1" applyFont="1" applyFill="1" applyBorder="1"/>
    <xf numFmtId="0" fontId="6" fillId="3" borderId="0" xfId="0" applyFont="1" applyFill="1" applyBorder="1" applyAlignment="1">
      <alignment horizontal="left" vertical="center"/>
    </xf>
    <xf numFmtId="165" fontId="2" fillId="0" borderId="0" xfId="2" applyNumberFormat="1" applyFont="1" applyBorder="1" applyAlignment="1">
      <alignment horizontal="right"/>
    </xf>
    <xf numFmtId="165" fontId="2" fillId="0" borderId="41" xfId="2" applyNumberFormat="1" applyFont="1" applyBorder="1" applyAlignment="1">
      <alignment horizontal="right"/>
    </xf>
    <xf numFmtId="164" fontId="0" fillId="3" borderId="22" xfId="1" applyFont="1" applyFill="1" applyBorder="1" applyAlignment="1">
      <alignment horizontal="right" vertical="center"/>
    </xf>
    <xf numFmtId="164" fontId="1" fillId="3" borderId="11" xfId="1" applyFont="1" applyFill="1" applyBorder="1" applyAlignment="1">
      <alignment horizontal="right"/>
    </xf>
    <xf numFmtId="164" fontId="4" fillId="3" borderId="11" xfId="1" applyFont="1" applyFill="1" applyBorder="1" applyAlignment="1">
      <alignment horizontal="right"/>
    </xf>
    <xf numFmtId="164" fontId="4" fillId="3" borderId="13" xfId="1" applyFont="1" applyFill="1" applyBorder="1" applyAlignment="1">
      <alignment horizontal="right"/>
    </xf>
    <xf numFmtId="0" fontId="4" fillId="3" borderId="0" xfId="0" applyFont="1" applyFill="1"/>
    <xf numFmtId="0" fontId="10" fillId="0" borderId="0" xfId="0" applyFont="1"/>
    <xf numFmtId="3" fontId="0" fillId="3" borderId="13" xfId="0" applyNumberFormat="1" applyFont="1" applyFill="1" applyBorder="1"/>
    <xf numFmtId="166" fontId="0" fillId="3" borderId="13" xfId="1" applyNumberFormat="1" applyFont="1" applyFill="1" applyBorder="1"/>
    <xf numFmtId="0" fontId="5" fillId="0" borderId="0" xfId="0" applyFont="1"/>
    <xf numFmtId="164" fontId="1" fillId="5" borderId="28" xfId="1" applyFont="1" applyFill="1" applyBorder="1" applyAlignment="1">
      <alignment horizontal="right"/>
    </xf>
    <xf numFmtId="164" fontId="1" fillId="5" borderId="19" xfId="1" applyFont="1" applyFill="1" applyBorder="1" applyAlignment="1">
      <alignment horizontal="right"/>
    </xf>
    <xf numFmtId="164" fontId="1" fillId="5" borderId="17" xfId="1" applyFont="1" applyFill="1" applyBorder="1"/>
    <xf numFmtId="164" fontId="1" fillId="5" borderId="29" xfId="1" applyFont="1" applyFill="1" applyBorder="1"/>
    <xf numFmtId="164" fontId="1" fillId="5" borderId="19" xfId="1" applyFont="1" applyFill="1" applyBorder="1"/>
    <xf numFmtId="164" fontId="1" fillId="5" borderId="31" xfId="1" applyFont="1" applyFill="1" applyBorder="1" applyAlignment="1">
      <alignment horizontal="right"/>
    </xf>
    <xf numFmtId="164" fontId="1" fillId="5" borderId="17" xfId="1" applyFont="1" applyFill="1" applyBorder="1" applyAlignment="1">
      <alignment horizontal="right"/>
    </xf>
    <xf numFmtId="164" fontId="1" fillId="7" borderId="18" xfId="1" applyFont="1" applyFill="1" applyBorder="1" applyAlignment="1">
      <alignment horizontal="right" vertical="center"/>
    </xf>
    <xf numFmtId="164" fontId="2" fillId="2" borderId="22" xfId="1" applyFont="1" applyFill="1" applyBorder="1" applyAlignment="1">
      <alignment horizontal="right" vertical="center"/>
    </xf>
    <xf numFmtId="164" fontId="2" fillId="9" borderId="4" xfId="1" applyFont="1" applyFill="1" applyBorder="1" applyAlignment="1">
      <alignment horizontal="right" vertical="center"/>
    </xf>
    <xf numFmtId="164" fontId="0" fillId="0" borderId="8" xfId="1" applyFont="1" applyBorder="1" applyAlignment="1">
      <alignment horizontal="right" vertical="top"/>
    </xf>
    <xf numFmtId="164" fontId="0" fillId="3" borderId="7" xfId="1" applyFont="1" applyFill="1" applyBorder="1" applyAlignment="1">
      <alignment horizontal="right" vertical="center"/>
    </xf>
    <xf numFmtId="164" fontId="0" fillId="3" borderId="8" xfId="1" applyFont="1" applyFill="1" applyBorder="1" applyAlignment="1">
      <alignment horizontal="right" vertical="center"/>
    </xf>
    <xf numFmtId="0" fontId="0" fillId="3" borderId="0" xfId="0" applyFill="1"/>
    <xf numFmtId="164" fontId="0" fillId="3" borderId="13" xfId="1" applyFont="1" applyFill="1" applyBorder="1" applyAlignment="1">
      <alignment horizontal="right" vertical="center"/>
    </xf>
    <xf numFmtId="164" fontId="0" fillId="3" borderId="11" xfId="1" applyFont="1" applyFill="1" applyBorder="1" applyAlignment="1">
      <alignment horizontal="right" vertical="center"/>
    </xf>
    <xf numFmtId="165" fontId="2" fillId="0" borderId="17" xfId="2" applyNumberFormat="1" applyFont="1" applyFill="1" applyBorder="1"/>
    <xf numFmtId="164" fontId="0" fillId="0" borderId="22" xfId="1" applyFont="1" applyBorder="1" applyAlignment="1">
      <alignment horizontal="right" vertical="top"/>
    </xf>
    <xf numFmtId="0" fontId="13" fillId="2" borderId="2" xfId="0" applyFont="1" applyFill="1" applyBorder="1" applyAlignment="1">
      <alignment horizontal="center" vertical="top"/>
    </xf>
    <xf numFmtId="2" fontId="13" fillId="2" borderId="4" xfId="0" applyNumberFormat="1" applyFont="1" applyFill="1" applyBorder="1" applyAlignment="1">
      <alignment horizontal="center" vertical="top" wrapText="1"/>
    </xf>
    <xf numFmtId="0" fontId="14" fillId="0" borderId="0" xfId="0" applyFont="1"/>
    <xf numFmtId="0" fontId="13" fillId="2" borderId="2" xfId="0" applyFont="1" applyFill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 wrapText="1"/>
    </xf>
    <xf numFmtId="2" fontId="13" fillId="2" borderId="5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2" fontId="13" fillId="2" borderId="39" xfId="3" applyNumberFormat="1" applyFont="1" applyFill="1" applyBorder="1" applyAlignment="1">
      <alignment horizontal="center" vertical="top" wrapText="1"/>
    </xf>
    <xf numFmtId="2" fontId="13" fillId="2" borderId="40" xfId="3" applyNumberFormat="1" applyFont="1" applyFill="1" applyBorder="1" applyAlignment="1">
      <alignment horizontal="center" vertical="top" wrapText="1"/>
    </xf>
    <xf numFmtId="2" fontId="13" fillId="2" borderId="4" xfId="3" applyNumberFormat="1" applyFont="1" applyFill="1" applyBorder="1" applyAlignment="1">
      <alignment horizontal="center" vertical="top" wrapText="1"/>
    </xf>
    <xf numFmtId="164" fontId="13" fillId="2" borderId="4" xfId="0" applyNumberFormat="1" applyFont="1" applyFill="1" applyBorder="1" applyAlignment="1">
      <alignment horizontal="center" vertical="top" wrapText="1"/>
    </xf>
    <xf numFmtId="164" fontId="13" fillId="2" borderId="21" xfId="0" applyNumberFormat="1" applyFont="1" applyFill="1" applyBorder="1" applyAlignment="1">
      <alignment horizontal="center" vertical="top" wrapText="1"/>
    </xf>
    <xf numFmtId="10" fontId="13" fillId="2" borderId="30" xfId="2" applyNumberFormat="1" applyFont="1" applyFill="1" applyBorder="1" applyAlignment="1">
      <alignment horizontal="center" vertical="top" wrapText="1"/>
    </xf>
    <xf numFmtId="10" fontId="13" fillId="2" borderId="4" xfId="0" applyNumberFormat="1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2" xfId="0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 vertical="top" wrapText="1"/>
    </xf>
    <xf numFmtId="2" fontId="13" fillId="2" borderId="21" xfId="0" applyNumberFormat="1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4" fillId="0" borderId="0" xfId="0" applyFont="1" applyAlignment="1">
      <alignment wrapText="1"/>
    </xf>
    <xf numFmtId="164" fontId="1" fillId="3" borderId="11" xfId="1" applyFont="1" applyFill="1" applyBorder="1" applyAlignment="1">
      <alignment horizontal="right" vertical="center"/>
    </xf>
    <xf numFmtId="164" fontId="1" fillId="3" borderId="12" xfId="1" applyFont="1" applyFill="1" applyBorder="1" applyAlignment="1">
      <alignment horizontal="right" vertical="center"/>
    </xf>
    <xf numFmtId="164" fontId="1" fillId="3" borderId="13" xfId="1" applyFont="1" applyFill="1" applyBorder="1" applyAlignment="1">
      <alignment horizontal="right" vertical="center"/>
    </xf>
    <xf numFmtId="164" fontId="2" fillId="2" borderId="44" xfId="1" applyFont="1" applyFill="1" applyBorder="1" applyAlignment="1">
      <alignment horizontal="right"/>
    </xf>
    <xf numFmtId="0" fontId="15" fillId="0" borderId="12" xfId="0" applyFont="1" applyBorder="1"/>
    <xf numFmtId="164" fontId="16" fillId="2" borderId="19" xfId="1" applyFont="1" applyFill="1" applyBorder="1" applyAlignment="1">
      <alignment horizontal="right"/>
    </xf>
    <xf numFmtId="164" fontId="16" fillId="2" borderId="33" xfId="1" applyFont="1" applyFill="1" applyBorder="1" applyAlignment="1">
      <alignment horizontal="right"/>
    </xf>
    <xf numFmtId="0" fontId="11" fillId="2" borderId="10" xfId="0" applyFont="1" applyFill="1" applyBorder="1" applyAlignment="1">
      <alignment horizontal="left" vertical="center"/>
    </xf>
    <xf numFmtId="164" fontId="2" fillId="3" borderId="38" xfId="1" applyFont="1" applyFill="1" applyBorder="1" applyAlignment="1">
      <alignment horizontal="right"/>
    </xf>
    <xf numFmtId="164" fontId="0" fillId="0" borderId="13" xfId="1" applyFont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15" fillId="0" borderId="14" xfId="0" applyFont="1" applyBorder="1"/>
    <xf numFmtId="164" fontId="1" fillId="3" borderId="35" xfId="1" applyFont="1" applyFill="1" applyBorder="1" applyAlignment="1">
      <alignment horizontal="right"/>
    </xf>
    <xf numFmtId="0" fontId="5" fillId="2" borderId="23" xfId="0" applyFont="1" applyFill="1" applyBorder="1" applyAlignment="1">
      <alignment vertical="center"/>
    </xf>
    <xf numFmtId="164" fontId="2" fillId="3" borderId="8" xfId="1" applyFont="1" applyFill="1" applyBorder="1" applyAlignment="1">
      <alignment horizontal="right"/>
    </xf>
    <xf numFmtId="164" fontId="2" fillId="3" borderId="8" xfId="1" applyFont="1" applyFill="1" applyBorder="1" applyAlignment="1">
      <alignment horizontal="right" vertical="center"/>
    </xf>
    <xf numFmtId="164" fontId="2" fillId="3" borderId="22" xfId="1" applyFont="1" applyFill="1" applyBorder="1" applyAlignment="1">
      <alignment horizontal="right"/>
    </xf>
    <xf numFmtId="164" fontId="16" fillId="2" borderId="13" xfId="1" applyFont="1" applyFill="1" applyBorder="1" applyAlignment="1">
      <alignment horizontal="right"/>
    </xf>
    <xf numFmtId="164" fontId="16" fillId="2" borderId="11" xfId="1" applyFont="1" applyFill="1" applyBorder="1" applyAlignment="1">
      <alignment horizontal="right"/>
    </xf>
    <xf numFmtId="164" fontId="16" fillId="2" borderId="23" xfId="1" applyFont="1" applyFill="1" applyBorder="1" applyAlignment="1">
      <alignment horizontal="right"/>
    </xf>
    <xf numFmtId="0" fontId="2" fillId="2" borderId="45" xfId="0" applyFont="1" applyFill="1" applyBorder="1" applyAlignment="1">
      <alignment vertical="center"/>
    </xf>
    <xf numFmtId="164" fontId="2" fillId="3" borderId="36" xfId="1" applyFont="1" applyFill="1" applyBorder="1" applyAlignment="1">
      <alignment horizontal="right"/>
    </xf>
    <xf numFmtId="0" fontId="2" fillId="2" borderId="46" xfId="0" applyFont="1" applyFill="1" applyBorder="1" applyAlignment="1">
      <alignment vertical="center"/>
    </xf>
    <xf numFmtId="0" fontId="3" fillId="8" borderId="16" xfId="0" applyFont="1" applyFill="1" applyBorder="1" applyAlignment="1">
      <alignment vertical="center"/>
    </xf>
    <xf numFmtId="0" fontId="17" fillId="6" borderId="45" xfId="0" applyFont="1" applyFill="1" applyBorder="1" applyAlignment="1">
      <alignment horizontal="left" vertical="center"/>
    </xf>
    <xf numFmtId="164" fontId="4" fillId="10" borderId="48" xfId="0" applyNumberFormat="1" applyFont="1" applyFill="1" applyBorder="1"/>
    <xf numFmtId="164" fontId="4" fillId="10" borderId="42" xfId="0" applyNumberFormat="1" applyFont="1" applyFill="1" applyBorder="1"/>
    <xf numFmtId="164" fontId="4" fillId="10" borderId="2" xfId="0" applyNumberFormat="1" applyFont="1" applyFill="1" applyBorder="1"/>
    <xf numFmtId="164" fontId="4" fillId="10" borderId="30" xfId="0" applyNumberFormat="1" applyFont="1" applyFill="1" applyBorder="1"/>
    <xf numFmtId="164" fontId="1" fillId="3" borderId="13" xfId="1" applyFont="1" applyFill="1" applyBorder="1"/>
    <xf numFmtId="164" fontId="1" fillId="3" borderId="11" xfId="1" applyFont="1" applyFill="1" applyBorder="1" applyAlignment="1">
      <alignment vertical="center"/>
    </xf>
    <xf numFmtId="164" fontId="1" fillId="6" borderId="11" xfId="1" applyFont="1" applyFill="1" applyBorder="1"/>
    <xf numFmtId="164" fontId="2" fillId="2" borderId="35" xfId="1" applyFont="1" applyFill="1" applyBorder="1"/>
    <xf numFmtId="164" fontId="2" fillId="3" borderId="9" xfId="1" applyFont="1" applyFill="1" applyBorder="1"/>
    <xf numFmtId="164" fontId="1" fillId="6" borderId="19" xfId="1" applyFont="1" applyFill="1" applyBorder="1"/>
    <xf numFmtId="164" fontId="1" fillId="3" borderId="14" xfId="1" applyFont="1" applyFill="1" applyBorder="1"/>
    <xf numFmtId="164" fontId="2" fillId="3" borderId="38" xfId="1" applyFont="1" applyFill="1" applyBorder="1"/>
    <xf numFmtId="164" fontId="1" fillId="2" borderId="30" xfId="1" applyFont="1" applyFill="1" applyBorder="1" applyAlignment="1">
      <alignment horizontal="center"/>
    </xf>
    <xf numFmtId="164" fontId="2" fillId="2" borderId="13" xfId="1" applyFont="1" applyFill="1" applyBorder="1"/>
    <xf numFmtId="164" fontId="0" fillId="0" borderId="23" xfId="1" applyFont="1" applyBorder="1" applyAlignment="1">
      <alignment horizontal="right" vertical="top"/>
    </xf>
    <xf numFmtId="164" fontId="0" fillId="0" borderId="22" xfId="1" applyFont="1" applyFill="1" applyBorder="1" applyAlignment="1">
      <alignment horizontal="right" vertical="top"/>
    </xf>
    <xf numFmtId="164" fontId="0" fillId="0" borderId="22" xfId="1" applyFont="1" applyFill="1" applyBorder="1"/>
    <xf numFmtId="164" fontId="1" fillId="3" borderId="23" xfId="1" applyFont="1" applyFill="1" applyBorder="1" applyAlignment="1">
      <alignment vertical="center"/>
    </xf>
    <xf numFmtId="164" fontId="0" fillId="0" borderId="23" xfId="1" applyFont="1" applyFill="1" applyBorder="1"/>
    <xf numFmtId="164" fontId="1" fillId="6" borderId="27" xfId="1" applyFont="1" applyFill="1" applyBorder="1"/>
    <xf numFmtId="164" fontId="1" fillId="3" borderId="23" xfId="1" applyFont="1" applyFill="1" applyBorder="1"/>
    <xf numFmtId="164" fontId="0" fillId="3" borderId="22" xfId="1" applyFont="1" applyFill="1" applyBorder="1"/>
    <xf numFmtId="164" fontId="0" fillId="0" borderId="12" xfId="1" applyFont="1" applyFill="1" applyBorder="1"/>
    <xf numFmtId="164" fontId="2" fillId="2" borderId="50" xfId="1" applyFont="1" applyFill="1" applyBorder="1"/>
    <xf numFmtId="164" fontId="2" fillId="3" borderId="37" xfId="1" applyFont="1" applyFill="1" applyBorder="1"/>
    <xf numFmtId="164" fontId="2" fillId="2" borderId="23" xfId="1" applyFont="1" applyFill="1" applyBorder="1"/>
    <xf numFmtId="164" fontId="1" fillId="5" borderId="34" xfId="1" applyFont="1" applyFill="1" applyBorder="1"/>
    <xf numFmtId="164" fontId="2" fillId="9" borderId="21" xfId="1" applyFont="1" applyFill="1" applyBorder="1"/>
    <xf numFmtId="165" fontId="2" fillId="0" borderId="28" xfId="2" applyNumberFormat="1" applyFont="1" applyFill="1" applyBorder="1"/>
    <xf numFmtId="0" fontId="2" fillId="0" borderId="13" xfId="0" applyFont="1" applyBorder="1" applyAlignment="1">
      <alignment horizontal="center"/>
    </xf>
    <xf numFmtId="0" fontId="9" fillId="3" borderId="14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166" fontId="2" fillId="3" borderId="8" xfId="1" applyNumberFormat="1" applyFont="1" applyFill="1" applyBorder="1"/>
    <xf numFmtId="164" fontId="1" fillId="3" borderId="7" xfId="1" applyFont="1" applyFill="1" applyBorder="1"/>
    <xf numFmtId="164" fontId="1" fillId="3" borderId="8" xfId="1" applyFont="1" applyFill="1" applyBorder="1"/>
    <xf numFmtId="164" fontId="1" fillId="3" borderId="29" xfId="1" applyFont="1" applyFill="1" applyBorder="1"/>
    <xf numFmtId="164" fontId="1" fillId="3" borderId="24" xfId="1" applyFont="1" applyFill="1" applyBorder="1"/>
    <xf numFmtId="165" fontId="2" fillId="3" borderId="18" xfId="2" applyNumberFormat="1" applyFont="1" applyFill="1" applyBorder="1"/>
    <xf numFmtId="166" fontId="2" fillId="3" borderId="7" xfId="1" applyNumberFormat="1" applyFont="1" applyFill="1" applyBorder="1"/>
    <xf numFmtId="3" fontId="0" fillId="3" borderId="11" xfId="0" applyNumberFormat="1" applyFont="1" applyFill="1" applyBorder="1"/>
    <xf numFmtId="2" fontId="0" fillId="0" borderId="13" xfId="2" applyNumberFormat="1" applyFont="1" applyFill="1" applyBorder="1"/>
    <xf numFmtId="2" fontId="0" fillId="3" borderId="13" xfId="2" applyNumberFormat="1" applyFont="1" applyFill="1" applyBorder="1"/>
    <xf numFmtId="3" fontId="0" fillId="3" borderId="13" xfId="0" applyNumberFormat="1" applyFont="1" applyFill="1" applyBorder="1" applyAlignment="1">
      <alignment horizontal="center"/>
    </xf>
    <xf numFmtId="166" fontId="1" fillId="3" borderId="13" xfId="1" applyNumberFormat="1" applyFont="1" applyFill="1" applyBorder="1" applyAlignment="1">
      <alignment horizontal="center"/>
    </xf>
    <xf numFmtId="166" fontId="1" fillId="3" borderId="13" xfId="1" applyNumberFormat="1" applyFont="1" applyFill="1" applyBorder="1"/>
    <xf numFmtId="164" fontId="0" fillId="3" borderId="13" xfId="1" applyFont="1" applyFill="1" applyBorder="1"/>
    <xf numFmtId="3" fontId="0" fillId="6" borderId="8" xfId="0" applyNumberFormat="1" applyFont="1" applyFill="1" applyBorder="1"/>
    <xf numFmtId="166" fontId="2" fillId="2" borderId="4" xfId="1" applyNumberFormat="1" applyFont="1" applyFill="1" applyBorder="1"/>
    <xf numFmtId="4" fontId="0" fillId="6" borderId="8" xfId="0" applyNumberFormat="1" applyFont="1" applyFill="1" applyBorder="1"/>
    <xf numFmtId="2" fontId="0" fillId="6" borderId="8" xfId="2" applyNumberFormat="1" applyFont="1" applyFill="1" applyBorder="1"/>
    <xf numFmtId="164" fontId="2" fillId="2" borderId="4" xfId="1" applyFont="1" applyFill="1" applyBorder="1"/>
    <xf numFmtId="164" fontId="2" fillId="2" borderId="5" xfId="1" applyFont="1" applyFill="1" applyBorder="1"/>
    <xf numFmtId="2" fontId="2" fillId="3" borderId="18" xfId="2" applyNumberFormat="1" applyFont="1" applyFill="1" applyBorder="1" applyAlignment="1">
      <alignment horizontal="center"/>
    </xf>
    <xf numFmtId="2" fontId="0" fillId="0" borderId="14" xfId="2" applyNumberFormat="1" applyFont="1" applyFill="1" applyBorder="1"/>
    <xf numFmtId="2" fontId="0" fillId="3" borderId="14" xfId="2" applyNumberFormat="1" applyFont="1" applyFill="1" applyBorder="1"/>
    <xf numFmtId="2" fontId="0" fillId="6" borderId="9" xfId="2" applyNumberFormat="1" applyFont="1" applyFill="1" applyBorder="1"/>
    <xf numFmtId="165" fontId="2" fillId="3" borderId="20" xfId="2" applyNumberFormat="1" applyFont="1" applyFill="1" applyBorder="1" applyAlignment="1">
      <alignment horizontal="center"/>
    </xf>
    <xf numFmtId="3" fontId="0" fillId="0" borderId="11" xfId="0" applyNumberFormat="1" applyFont="1" applyFill="1" applyBorder="1"/>
    <xf numFmtId="3" fontId="0" fillId="3" borderId="11" xfId="0" applyNumberFormat="1" applyFont="1" applyFill="1" applyBorder="1" applyAlignment="1">
      <alignment horizontal="center"/>
    </xf>
    <xf numFmtId="166" fontId="2" fillId="2" borderId="3" xfId="1" applyNumberFormat="1" applyFont="1" applyFill="1" applyBorder="1"/>
    <xf numFmtId="3" fontId="0" fillId="6" borderId="7" xfId="0" applyNumberFormat="1" applyFont="1" applyFill="1" applyBorder="1"/>
    <xf numFmtId="165" fontId="2" fillId="3" borderId="17" xfId="2" applyNumberFormat="1" applyFont="1" applyFill="1" applyBorder="1"/>
    <xf numFmtId="0" fontId="15" fillId="0" borderId="51" xfId="0" applyFont="1" applyBorder="1"/>
    <xf numFmtId="3" fontId="0" fillId="0" borderId="7" xfId="0" applyNumberFormat="1" applyFont="1" applyFill="1" applyBorder="1"/>
    <xf numFmtId="2" fontId="0" fillId="0" borderId="9" xfId="2" applyNumberFormat="1" applyFont="1" applyFill="1" applyBorder="1"/>
    <xf numFmtId="2" fontId="8" fillId="3" borderId="14" xfId="4" applyNumberFormat="1" applyFont="1" applyFill="1" applyBorder="1" applyAlignment="1">
      <alignment horizontal="left" vertical="center"/>
    </xf>
    <xf numFmtId="0" fontId="0" fillId="0" borderId="23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165" fontId="0" fillId="0" borderId="8" xfId="2" applyNumberFormat="1" applyFont="1" applyBorder="1"/>
    <xf numFmtId="10" fontId="0" fillId="0" borderId="8" xfId="2" applyNumberFormat="1" applyFont="1" applyBorder="1"/>
    <xf numFmtId="165" fontId="0" fillId="0" borderId="8" xfId="0" applyNumberFormat="1" applyBorder="1"/>
    <xf numFmtId="10" fontId="13" fillId="2" borderId="4" xfId="2" applyNumberFormat="1" applyFont="1" applyFill="1" applyBorder="1" applyAlignment="1">
      <alignment horizontal="center" vertical="top" wrapText="1"/>
    </xf>
    <xf numFmtId="2" fontId="13" fillId="2" borderId="2" xfId="2" applyNumberFormat="1" applyFont="1" applyFill="1" applyBorder="1" applyAlignment="1">
      <alignment horizontal="center" vertical="top" wrapText="1"/>
    </xf>
    <xf numFmtId="164" fontId="1" fillId="3" borderId="11" xfId="1" applyFont="1" applyFill="1" applyBorder="1" applyAlignment="1">
      <alignment horizontal="center"/>
    </xf>
    <xf numFmtId="164" fontId="1" fillId="3" borderId="35" xfId="1" applyFont="1" applyFill="1" applyBorder="1" applyAlignment="1">
      <alignment horizontal="center"/>
    </xf>
    <xf numFmtId="164" fontId="0" fillId="0" borderId="11" xfId="1" applyFont="1" applyBorder="1" applyAlignment="1">
      <alignment horizontal="right" vertical="center"/>
    </xf>
    <xf numFmtId="164" fontId="0" fillId="0" borderId="8" xfId="1" applyFont="1" applyBorder="1" applyAlignment="1">
      <alignment horizontal="right" vertical="center"/>
    </xf>
    <xf numFmtId="164" fontId="1" fillId="3" borderId="47" xfId="1" applyFont="1" applyFill="1" applyBorder="1"/>
    <xf numFmtId="164" fontId="1" fillId="3" borderId="22" xfId="1" applyFont="1" applyFill="1" applyBorder="1"/>
    <xf numFmtId="164" fontId="1" fillId="3" borderId="11" xfId="1" applyFont="1" applyFill="1" applyBorder="1"/>
    <xf numFmtId="166" fontId="1" fillId="3" borderId="11" xfId="1" applyNumberFormat="1" applyFont="1" applyFill="1" applyBorder="1"/>
    <xf numFmtId="164" fontId="1" fillId="3" borderId="13" xfId="2" applyNumberFormat="1" applyFont="1" applyFill="1" applyBorder="1"/>
    <xf numFmtId="164" fontId="1" fillId="3" borderId="14" xfId="2" applyNumberFormat="1" applyFont="1" applyFill="1" applyBorder="1"/>
    <xf numFmtId="164" fontId="1" fillId="8" borderId="44" xfId="1" applyFont="1" applyFill="1" applyBorder="1" applyAlignment="1">
      <alignment horizontal="right"/>
    </xf>
    <xf numFmtId="164" fontId="1" fillId="8" borderId="33" xfId="1" applyFont="1" applyFill="1" applyBorder="1" applyAlignment="1">
      <alignment horizontal="right"/>
    </xf>
    <xf numFmtId="164" fontId="1" fillId="8" borderId="28" xfId="1" applyFont="1" applyFill="1" applyBorder="1" applyAlignment="1">
      <alignment horizontal="right"/>
    </xf>
    <xf numFmtId="164" fontId="1" fillId="8" borderId="18" xfId="1" applyFont="1" applyFill="1" applyBorder="1" applyAlignment="1">
      <alignment horizontal="right"/>
    </xf>
    <xf numFmtId="164" fontId="1" fillId="8" borderId="17" xfId="1" applyFont="1" applyFill="1" applyBorder="1" applyAlignment="1">
      <alignment horizontal="right"/>
    </xf>
    <xf numFmtId="164" fontId="4" fillId="8" borderId="7" xfId="1" applyFont="1" applyFill="1" applyBorder="1" applyAlignment="1">
      <alignment horizontal="right"/>
    </xf>
    <xf numFmtId="164" fontId="4" fillId="8" borderId="22" xfId="1" applyFont="1" applyFill="1" applyBorder="1" applyAlignment="1">
      <alignment horizontal="right"/>
    </xf>
    <xf numFmtId="166" fontId="1" fillId="6" borderId="11" xfId="1" applyNumberFormat="1" applyFont="1" applyFill="1" applyBorder="1" applyAlignment="1">
      <alignment horizontal="center" vertical="top"/>
    </xf>
    <xf numFmtId="166" fontId="1" fillId="6" borderId="13" xfId="1" applyNumberFormat="1" applyFont="1" applyFill="1" applyBorder="1" applyAlignment="1">
      <alignment horizontal="center" vertical="top"/>
    </xf>
    <xf numFmtId="166" fontId="1" fillId="6" borderId="18" xfId="1" applyNumberFormat="1" applyFont="1" applyFill="1" applyBorder="1" applyAlignment="1">
      <alignment horizontal="center"/>
    </xf>
    <xf numFmtId="164" fontId="1" fillId="6" borderId="20" xfId="1" applyNumberFormat="1" applyFont="1" applyFill="1" applyBorder="1" applyAlignment="1">
      <alignment horizontal="center"/>
    </xf>
    <xf numFmtId="166" fontId="1" fillId="6" borderId="17" xfId="1" applyNumberFormat="1" applyFont="1" applyFill="1" applyBorder="1" applyAlignment="1"/>
    <xf numFmtId="166" fontId="1" fillId="6" borderId="18" xfId="1" applyNumberFormat="1" applyFont="1" applyFill="1" applyBorder="1" applyAlignment="1"/>
    <xf numFmtId="3" fontId="0" fillId="6" borderId="17" xfId="0" applyNumberFormat="1" applyFont="1" applyFill="1" applyBorder="1" applyAlignment="1">
      <alignment horizontal="center"/>
    </xf>
    <xf numFmtId="3" fontId="0" fillId="6" borderId="18" xfId="0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/>
    <xf numFmtId="166" fontId="2" fillId="2" borderId="13" xfId="1" applyNumberFormat="1" applyFont="1" applyFill="1" applyBorder="1" applyAlignment="1"/>
    <xf numFmtId="164" fontId="0" fillId="0" borderId="8" xfId="1" applyNumberFormat="1" applyFont="1" applyFill="1" applyBorder="1"/>
    <xf numFmtId="3" fontId="2" fillId="2" borderId="11" xfId="0" applyNumberFormat="1" applyFont="1" applyFill="1" applyBorder="1" applyAlignment="1">
      <alignment horizontal="center"/>
    </xf>
    <xf numFmtId="3" fontId="2" fillId="2" borderId="11" xfId="0" applyNumberFormat="1" applyFont="1" applyFill="1" applyBorder="1"/>
    <xf numFmtId="3" fontId="2" fillId="2" borderId="13" xfId="0" applyNumberFormat="1" applyFont="1" applyFill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  <xf numFmtId="2" fontId="2" fillId="2" borderId="4" xfId="2" applyNumberFormat="1" applyFont="1" applyFill="1" applyBorder="1"/>
    <xf numFmtId="2" fontId="2" fillId="2" borderId="5" xfId="2" applyNumberFormat="1" applyFont="1" applyFill="1" applyBorder="1"/>
    <xf numFmtId="0" fontId="15" fillId="3" borderId="15" xfId="0" applyFont="1" applyFill="1" applyBorder="1" applyAlignment="1">
      <alignment vertical="center"/>
    </xf>
    <xf numFmtId="4" fontId="2" fillId="2" borderId="13" xfId="0" applyNumberFormat="1" applyFont="1" applyFill="1" applyBorder="1"/>
    <xf numFmtId="4" fontId="2" fillId="2" borderId="14" xfId="0" applyNumberFormat="1" applyFont="1" applyFill="1" applyBorder="1"/>
    <xf numFmtId="4" fontId="1" fillId="6" borderId="18" xfId="1" applyNumberFormat="1" applyFont="1" applyFill="1" applyBorder="1" applyAlignment="1"/>
    <xf numFmtId="4" fontId="1" fillId="6" borderId="20" xfId="1" applyNumberFormat="1" applyFont="1" applyFill="1" applyBorder="1" applyAlignment="1"/>
    <xf numFmtId="164" fontId="2" fillId="2" borderId="13" xfId="1" applyNumberFormat="1" applyFont="1" applyFill="1" applyBorder="1" applyAlignment="1"/>
    <xf numFmtId="164" fontId="2" fillId="2" borderId="14" xfId="1" applyNumberFormat="1" applyFont="1" applyFill="1" applyBorder="1" applyAlignment="1"/>
    <xf numFmtId="164" fontId="1" fillId="6" borderId="18" xfId="1" applyNumberFormat="1" applyFont="1" applyFill="1" applyBorder="1" applyAlignment="1">
      <alignment horizontal="center"/>
    </xf>
    <xf numFmtId="0" fontId="18" fillId="0" borderId="14" xfId="0" applyFont="1" applyBorder="1"/>
    <xf numFmtId="0" fontId="0" fillId="0" borderId="14" xfId="0" applyFont="1" applyFill="1" applyBorder="1" applyAlignment="1">
      <alignment vertical="center"/>
    </xf>
    <xf numFmtId="164" fontId="0" fillId="11" borderId="8" xfId="1" applyFont="1" applyFill="1" applyBorder="1"/>
    <xf numFmtId="164" fontId="0" fillId="9" borderId="30" xfId="1" applyFont="1" applyFill="1" applyBorder="1"/>
    <xf numFmtId="164" fontId="0" fillId="10" borderId="24" xfId="1" applyFont="1" applyFill="1" applyBorder="1"/>
    <xf numFmtId="164" fontId="0" fillId="0" borderId="38" xfId="1" applyFont="1" applyBorder="1"/>
    <xf numFmtId="164" fontId="0" fillId="8" borderId="18" xfId="1" applyFont="1" applyFill="1" applyBorder="1"/>
    <xf numFmtId="164" fontId="0" fillId="7" borderId="18" xfId="1" applyFont="1" applyFill="1" applyBorder="1"/>
    <xf numFmtId="164" fontId="2" fillId="3" borderId="33" xfId="1" applyFont="1" applyFill="1" applyBorder="1" applyAlignment="1">
      <alignment horizontal="right" vertical="center"/>
    </xf>
    <xf numFmtId="164" fontId="1" fillId="8" borderId="19" xfId="1" applyFont="1" applyFill="1" applyBorder="1"/>
    <xf numFmtId="164" fontId="1" fillId="8" borderId="18" xfId="1" applyFont="1" applyFill="1" applyBorder="1"/>
    <xf numFmtId="164" fontId="1" fillId="8" borderId="28" xfId="1" applyFont="1" applyFill="1" applyBorder="1"/>
    <xf numFmtId="165" fontId="0" fillId="2" borderId="8" xfId="2" applyNumberFormat="1" applyFont="1" applyFill="1" applyBorder="1"/>
    <xf numFmtId="10" fontId="0" fillId="2" borderId="8" xfId="2" applyNumberFormat="1" applyFont="1" applyFill="1" applyBorder="1"/>
    <xf numFmtId="165" fontId="0" fillId="2" borderId="8" xfId="0" applyNumberFormat="1" applyFill="1" applyBorder="1"/>
    <xf numFmtId="165" fontId="0" fillId="5" borderId="8" xfId="2" applyNumberFormat="1" applyFont="1" applyFill="1" applyBorder="1"/>
    <xf numFmtId="10" fontId="0" fillId="5" borderId="8" xfId="2" applyNumberFormat="1" applyFont="1" applyFill="1" applyBorder="1"/>
    <xf numFmtId="165" fontId="0" fillId="5" borderId="8" xfId="0" applyNumberFormat="1" applyFill="1" applyBorder="1"/>
    <xf numFmtId="165" fontId="0" fillId="8" borderId="8" xfId="2" applyNumberFormat="1" applyFont="1" applyFill="1" applyBorder="1"/>
    <xf numFmtId="10" fontId="0" fillId="8" borderId="8" xfId="2" applyNumberFormat="1" applyFont="1" applyFill="1" applyBorder="1"/>
    <xf numFmtId="165" fontId="0" fillId="8" borderId="8" xfId="0" applyNumberFormat="1" applyFill="1" applyBorder="1"/>
    <xf numFmtId="165" fontId="0" fillId="6" borderId="8" xfId="2" applyNumberFormat="1" applyFont="1" applyFill="1" applyBorder="1"/>
    <xf numFmtId="10" fontId="0" fillId="6" borderId="8" xfId="2" applyNumberFormat="1" applyFont="1" applyFill="1" applyBorder="1"/>
    <xf numFmtId="165" fontId="0" fillId="6" borderId="8" xfId="0" applyNumberFormat="1" applyFill="1" applyBorder="1"/>
    <xf numFmtId="1" fontId="0" fillId="0" borderId="8" xfId="0" applyNumberFormat="1" applyFont="1" applyFill="1" applyBorder="1" applyAlignment="1">
      <alignment horizontal="center"/>
    </xf>
    <xf numFmtId="164" fontId="0" fillId="0" borderId="13" xfId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168" fontId="20" fillId="0" borderId="52" xfId="6" applyNumberFormat="1" applyFill="1" applyBorder="1" applyAlignment="1">
      <alignment vertical="center"/>
    </xf>
    <xf numFmtId="166" fontId="8" fillId="0" borderId="13" xfId="1" applyNumberFormat="1" applyFont="1" applyFill="1" applyBorder="1" applyAlignment="1">
      <alignment vertical="center"/>
    </xf>
    <xf numFmtId="4" fontId="0" fillId="0" borderId="29" xfId="0" applyNumberFormat="1" applyFont="1" applyFill="1" applyBorder="1"/>
    <xf numFmtId="0" fontId="0" fillId="3" borderId="23" xfId="0" applyFont="1" applyFill="1" applyBorder="1" applyAlignment="1">
      <alignment vertical="center"/>
    </xf>
    <xf numFmtId="164" fontId="4" fillId="3" borderId="8" xfId="1" applyFont="1" applyFill="1" applyBorder="1" applyAlignment="1">
      <alignment horizontal="right"/>
    </xf>
    <xf numFmtId="164" fontId="0" fillId="3" borderId="11" xfId="1" applyFont="1" applyFill="1" applyBorder="1" applyAlignment="1">
      <alignment horizontal="right"/>
    </xf>
    <xf numFmtId="164" fontId="0" fillId="3" borderId="13" xfId="1" applyFont="1" applyFill="1" applyBorder="1" applyAlignment="1">
      <alignment horizontal="right"/>
    </xf>
    <xf numFmtId="164" fontId="0" fillId="3" borderId="22" xfId="1" applyFont="1" applyFill="1" applyBorder="1" applyAlignment="1">
      <alignment horizontal="right"/>
    </xf>
    <xf numFmtId="3" fontId="1" fillId="6" borderId="13" xfId="1" applyNumberFormat="1" applyFont="1" applyFill="1" applyBorder="1" applyAlignment="1">
      <alignment horizontal="center" vertical="top"/>
    </xf>
    <xf numFmtId="3" fontId="1" fillId="6" borderId="14" xfId="1" applyNumberFormat="1" applyFont="1" applyFill="1" applyBorder="1" applyAlignment="1">
      <alignment horizontal="center" vertical="top"/>
    </xf>
    <xf numFmtId="164" fontId="0" fillId="3" borderId="35" xfId="1" applyFont="1" applyFill="1" applyBorder="1" applyAlignment="1">
      <alignment horizontal="right" vertical="center"/>
    </xf>
    <xf numFmtId="164" fontId="0" fillId="3" borderId="7" xfId="1" applyNumberFormat="1" applyFont="1" applyFill="1" applyBorder="1" applyAlignment="1">
      <alignment horizontal="right" vertical="center"/>
    </xf>
    <xf numFmtId="164" fontId="0" fillId="3" borderId="35" xfId="1" applyFont="1" applyFill="1" applyBorder="1" applyAlignment="1">
      <alignment horizontal="right"/>
    </xf>
    <xf numFmtId="0" fontId="4" fillId="3" borderId="0" xfId="0" applyFont="1" applyFill="1" applyBorder="1"/>
    <xf numFmtId="0" fontId="15" fillId="3" borderId="12" xfId="0" applyFont="1" applyFill="1" applyBorder="1"/>
    <xf numFmtId="164" fontId="0" fillId="3" borderId="25" xfId="1" applyFont="1" applyFill="1" applyBorder="1" applyAlignment="1">
      <alignment horizontal="right"/>
    </xf>
    <xf numFmtId="164" fontId="0" fillId="3" borderId="7" xfId="1" applyFont="1" applyFill="1" applyBorder="1" applyAlignment="1">
      <alignment horizontal="right"/>
    </xf>
    <xf numFmtId="164" fontId="0" fillId="3" borderId="8" xfId="1" applyFont="1" applyFill="1" applyBorder="1" applyAlignment="1">
      <alignment horizontal="right"/>
    </xf>
    <xf numFmtId="165" fontId="0" fillId="3" borderId="8" xfId="0" applyNumberFormat="1" applyFill="1" applyBorder="1"/>
    <xf numFmtId="10" fontId="0" fillId="0" borderId="8" xfId="2" applyNumberFormat="1" applyFont="1" applyBorder="1" applyAlignment="1">
      <alignment horizontal="center"/>
    </xf>
    <xf numFmtId="165" fontId="0" fillId="0" borderId="8" xfId="2" applyNumberFormat="1" applyFon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6" fontId="0" fillId="3" borderId="13" xfId="1" applyNumberFormat="1" applyFont="1" applyFill="1" applyBorder="1" applyAlignment="1"/>
    <xf numFmtId="164" fontId="2" fillId="10" borderId="8" xfId="1" applyFont="1" applyFill="1" applyBorder="1"/>
    <xf numFmtId="164" fontId="2" fillId="2" borderId="30" xfId="1" applyFont="1" applyFill="1" applyBorder="1" applyAlignment="1">
      <alignment horizontal="center"/>
    </xf>
    <xf numFmtId="164" fontId="2" fillId="2" borderId="49" xfId="1" applyFont="1" applyFill="1" applyBorder="1" applyAlignment="1">
      <alignment horizontal="center"/>
    </xf>
    <xf numFmtId="165" fontId="2" fillId="2" borderId="8" xfId="2" applyNumberFormat="1" applyFont="1" applyFill="1" applyBorder="1"/>
    <xf numFmtId="10" fontId="2" fillId="2" borderId="8" xfId="2" applyNumberFormat="1" applyFont="1" applyFill="1" applyBorder="1"/>
    <xf numFmtId="165" fontId="2" fillId="2" borderId="8" xfId="0" applyNumberFormat="1" applyFont="1" applyFill="1" applyBorder="1"/>
    <xf numFmtId="165" fontId="2" fillId="9" borderId="8" xfId="2" applyNumberFormat="1" applyFont="1" applyFill="1" applyBorder="1"/>
    <xf numFmtId="10" fontId="2" fillId="9" borderId="8" xfId="2" applyNumberFormat="1" applyFont="1" applyFill="1" applyBorder="1"/>
    <xf numFmtId="165" fontId="2" fillId="9" borderId="8" xfId="0" applyNumberFormat="1" applyFont="1" applyFill="1" applyBorder="1"/>
    <xf numFmtId="0" fontId="17" fillId="7" borderId="45" xfId="0" applyFont="1" applyFill="1" applyBorder="1" applyAlignment="1">
      <alignment horizontal="left" vertical="center"/>
    </xf>
    <xf numFmtId="0" fontId="2" fillId="0" borderId="0" xfId="0" applyFont="1" applyAlignment="1"/>
    <xf numFmtId="0" fontId="17" fillId="7" borderId="16" xfId="0" applyFont="1" applyFill="1" applyBorder="1" applyAlignment="1">
      <alignment horizontal="left" vertical="center"/>
    </xf>
    <xf numFmtId="0" fontId="21" fillId="6" borderId="45" xfId="0" applyFont="1" applyFill="1" applyBorder="1" applyAlignment="1">
      <alignment horizontal="left" vertical="center"/>
    </xf>
    <xf numFmtId="164" fontId="4" fillId="8" borderId="13" xfId="1" applyFont="1" applyFill="1" applyBorder="1" applyAlignment="1">
      <alignment horizontal="right"/>
    </xf>
    <xf numFmtId="164" fontId="2" fillId="2" borderId="35" xfId="1" applyFont="1" applyFill="1" applyBorder="1" applyAlignment="1">
      <alignment horizontal="right"/>
    </xf>
    <xf numFmtId="164" fontId="2" fillId="2" borderId="13" xfId="1" applyFont="1" applyFill="1" applyBorder="1" applyAlignment="1">
      <alignment horizontal="right"/>
    </xf>
    <xf numFmtId="164" fontId="1" fillId="7" borderId="43" xfId="1" applyFont="1" applyFill="1" applyBorder="1" applyAlignment="1">
      <alignment horizontal="right"/>
    </xf>
    <xf numFmtId="164" fontId="1" fillId="7" borderId="24" xfId="1" applyFont="1" applyFill="1" applyBorder="1" applyAlignment="1">
      <alignment horizontal="right"/>
    </xf>
    <xf numFmtId="164" fontId="1" fillId="7" borderId="13" xfId="1" applyFont="1" applyFill="1" applyBorder="1" applyAlignment="1">
      <alignment horizontal="right"/>
    </xf>
    <xf numFmtId="164" fontId="1" fillId="7" borderId="12" xfId="1" applyFont="1" applyFill="1" applyBorder="1" applyAlignment="1">
      <alignment horizontal="right"/>
    </xf>
    <xf numFmtId="164" fontId="1" fillId="7" borderId="23" xfId="1" applyFont="1" applyFill="1" applyBorder="1" applyAlignment="1">
      <alignment horizontal="right"/>
    </xf>
    <xf numFmtId="164" fontId="1" fillId="7" borderId="25" xfId="1" applyFont="1" applyFill="1" applyBorder="1" applyAlignment="1">
      <alignment horizontal="right"/>
    </xf>
    <xf numFmtId="164" fontId="2" fillId="7" borderId="33" xfId="1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164" fontId="0" fillId="3" borderId="23" xfId="1" applyFont="1" applyFill="1" applyBorder="1" applyAlignment="1">
      <alignment horizontal="right"/>
    </xf>
    <xf numFmtId="0" fontId="0" fillId="3" borderId="13" xfId="0" applyFill="1" applyBorder="1"/>
    <xf numFmtId="164" fontId="1" fillId="3" borderId="13" xfId="1" applyNumberFormat="1" applyFont="1" applyFill="1" applyBorder="1"/>
    <xf numFmtId="164" fontId="1" fillId="0" borderId="13" xfId="1" applyNumberFormat="1" applyFont="1" applyFill="1" applyBorder="1" applyAlignment="1">
      <alignment vertical="center"/>
    </xf>
    <xf numFmtId="164" fontId="1" fillId="3" borderId="33" xfId="1" applyFont="1" applyFill="1" applyBorder="1" applyAlignment="1">
      <alignment horizontal="right" vertical="center"/>
    </xf>
    <xf numFmtId="164" fontId="0" fillId="8" borderId="8" xfId="1" applyFont="1" applyFill="1" applyBorder="1" applyAlignment="1">
      <alignment horizontal="right" vertical="center"/>
    </xf>
    <xf numFmtId="164" fontId="0" fillId="3" borderId="8" xfId="1" applyFont="1" applyFill="1" applyBorder="1" applyAlignment="1">
      <alignment horizontal="right" vertical="top"/>
    </xf>
    <xf numFmtId="165" fontId="0" fillId="3" borderId="8" xfId="2" applyNumberFormat="1" applyFont="1" applyFill="1" applyBorder="1"/>
    <xf numFmtId="10" fontId="0" fillId="3" borderId="8" xfId="2" applyNumberFormat="1" applyFont="1" applyFill="1" applyBorder="1"/>
    <xf numFmtId="9" fontId="0" fillId="0" borderId="8" xfId="2" applyNumberFormat="1" applyFont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165" fontId="0" fillId="0" borderId="8" xfId="2" applyNumberFormat="1" applyFont="1" applyBorder="1" applyAlignment="1">
      <alignment horizontal="right"/>
    </xf>
    <xf numFmtId="165" fontId="0" fillId="3" borderId="8" xfId="2" applyNumberFormat="1" applyFont="1" applyFill="1" applyBorder="1" applyAlignment="1">
      <alignment horizontal="right"/>
    </xf>
    <xf numFmtId="3" fontId="0" fillId="0" borderId="35" xfId="0" applyNumberFormat="1" applyFont="1" applyFill="1" applyBorder="1"/>
    <xf numFmtId="164" fontId="1" fillId="3" borderId="13" xfId="1" applyFont="1" applyFill="1" applyBorder="1" applyAlignment="1">
      <alignment vertical="center"/>
    </xf>
    <xf numFmtId="164" fontId="1" fillId="0" borderId="13" xfId="1" applyFont="1" applyBorder="1" applyAlignment="1"/>
    <xf numFmtId="3" fontId="0" fillId="0" borderId="11" xfId="0" applyNumberFormat="1" applyFont="1" applyFill="1" applyBorder="1" applyAlignment="1"/>
    <xf numFmtId="3" fontId="0" fillId="0" borderId="13" xfId="0" applyNumberFormat="1" applyFont="1" applyFill="1" applyBorder="1" applyAlignment="1"/>
    <xf numFmtId="4" fontId="0" fillId="0" borderId="13" xfId="0" applyNumberFormat="1" applyFont="1" applyFill="1" applyBorder="1" applyAlignment="1"/>
    <xf numFmtId="164" fontId="1" fillId="0" borderId="35" xfId="1" applyFont="1" applyBorder="1" applyAlignment="1"/>
    <xf numFmtId="2" fontId="0" fillId="0" borderId="13" xfId="0" applyNumberFormat="1" applyBorder="1"/>
    <xf numFmtId="2" fontId="0" fillId="0" borderId="13" xfId="0" applyNumberFormat="1" applyFill="1" applyBorder="1"/>
    <xf numFmtId="2" fontId="2" fillId="2" borderId="13" xfId="0" applyNumberFormat="1" applyFont="1" applyFill="1" applyBorder="1" applyAlignment="1">
      <alignment horizontal="right"/>
    </xf>
    <xf numFmtId="2" fontId="2" fillId="3" borderId="13" xfId="0" applyNumberFormat="1" applyFont="1" applyFill="1" applyBorder="1"/>
    <xf numFmtId="2" fontId="0" fillId="3" borderId="13" xfId="0" applyNumberFormat="1" applyFont="1" applyFill="1" applyBorder="1"/>
    <xf numFmtId="2" fontId="0" fillId="2" borderId="13" xfId="0" applyNumberFormat="1" applyFont="1" applyFill="1" applyBorder="1"/>
    <xf numFmtId="2" fontId="2" fillId="6" borderId="13" xfId="0" applyNumberFormat="1" applyFont="1" applyFill="1" applyBorder="1" applyAlignment="1">
      <alignment horizontal="right"/>
    </xf>
    <xf numFmtId="2" fontId="2" fillId="7" borderId="13" xfId="0" applyNumberFormat="1" applyFont="1" applyFill="1" applyBorder="1" applyAlignment="1">
      <alignment horizontal="right"/>
    </xf>
    <xf numFmtId="2" fontId="0" fillId="0" borderId="13" xfId="0" applyNumberFormat="1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0" fontId="2" fillId="4" borderId="13" xfId="0" applyFont="1" applyFill="1" applyBorder="1" applyAlignment="1">
      <alignment horizontal="right"/>
    </xf>
    <xf numFmtId="165" fontId="2" fillId="9" borderId="8" xfId="0" applyNumberFormat="1" applyFont="1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2" fontId="0" fillId="3" borderId="13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8">
    <cellStyle name="Comma" xfId="1" builtinId="3"/>
    <cellStyle name="Comma 2" xfId="6" xr:uid="{00000000-0005-0000-0000-000031000000}"/>
    <cellStyle name="Comma 4" xfId="3" xr:uid="{00000000-0005-0000-0000-000001000000}"/>
    <cellStyle name="Comma_April06 - March 07 ex ECGC;" xfId="4" xr:uid="{D0A16AEA-E0F5-4C6D-B2FF-65082C31D5F7}"/>
    <cellStyle name="Normal" xfId="0" builtinId="0"/>
    <cellStyle name="Normal 2" xfId="5" xr:uid="{00000000-0005-0000-0000-000032000000}"/>
    <cellStyle name="Percent" xfId="2" builtinId="5"/>
    <cellStyle name="Percent 2" xfId="7" xr:uid="{00000000-0005-0000-0000-000033000000}"/>
  </cellStyles>
  <dxfs count="0"/>
  <tableStyles count="0" defaultTableStyle="TableStyleMedium2" defaultPivotStyle="PivotStyleLight16"/>
  <colors>
    <mruColors>
      <color rgb="FF3366CC"/>
      <color rgb="FF336699"/>
      <color rgb="FF0066FF"/>
      <color rgb="FF3399FF"/>
      <color rgb="FF3366FF"/>
      <color rgb="FF006699"/>
      <color rgb="FF0066CC"/>
      <color rgb="FF003366"/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view="pageBreakPreview" zoomScale="110" zoomScaleSheetLayoutView="110" workbookViewId="0">
      <pane xSplit="1" ySplit="2" topLeftCell="B39" activePane="bottomRight" state="frozen"/>
      <selection pane="topRight" activeCell="B1" sqref="B1"/>
      <selection pane="bottomLeft" activeCell="A4" sqref="A4"/>
      <selection pane="bottomRight" activeCell="J52" sqref="J52"/>
    </sheetView>
  </sheetViews>
  <sheetFormatPr defaultRowHeight="15" x14ac:dyDescent="0.25"/>
  <cols>
    <col min="1" max="1" width="45.28515625" style="11" customWidth="1"/>
    <col min="2" max="2" width="12.28515625" customWidth="1"/>
    <col min="3" max="3" width="14.85546875" customWidth="1"/>
    <col min="4" max="4" width="13.7109375" customWidth="1"/>
    <col min="5" max="5" width="12.28515625" customWidth="1"/>
    <col min="6" max="6" width="14" customWidth="1"/>
    <col min="7" max="7" width="10.7109375" customWidth="1"/>
    <col min="8" max="8" width="11.5703125" customWidth="1"/>
    <col min="9" max="9" width="11.42578125" customWidth="1"/>
    <col min="10" max="10" width="12.140625" customWidth="1"/>
    <col min="11" max="11" width="13.7109375" customWidth="1"/>
    <col min="12" max="12" width="16.140625" customWidth="1"/>
    <col min="13" max="13" width="17.7109375" customWidth="1"/>
  </cols>
  <sheetData>
    <row r="1" spans="1:13" ht="15.75" thickBot="1" x14ac:dyDescent="0.3">
      <c r="A1" s="362" t="s">
        <v>81</v>
      </c>
      <c r="B1" s="362"/>
      <c r="C1" s="362"/>
      <c r="D1" s="362"/>
      <c r="E1" s="362"/>
      <c r="M1" t="s">
        <v>0</v>
      </c>
    </row>
    <row r="2" spans="1:13" s="109" customFormat="1" ht="36.75" thickBot="1" x14ac:dyDescent="0.25">
      <c r="A2" s="104" t="s">
        <v>1</v>
      </c>
      <c r="B2" s="105" t="s">
        <v>42</v>
      </c>
      <c r="C2" s="106" t="s">
        <v>2</v>
      </c>
      <c r="D2" s="87" t="s">
        <v>3</v>
      </c>
      <c r="E2" s="87" t="s">
        <v>4</v>
      </c>
      <c r="F2" s="87" t="s">
        <v>5</v>
      </c>
      <c r="G2" s="107" t="s">
        <v>6</v>
      </c>
      <c r="H2" s="108" t="s">
        <v>7</v>
      </c>
      <c r="I2" s="106" t="s">
        <v>8</v>
      </c>
      <c r="J2" s="107" t="s">
        <v>37</v>
      </c>
      <c r="K2" s="107" t="s">
        <v>77</v>
      </c>
      <c r="L2" s="107" t="s">
        <v>41</v>
      </c>
      <c r="M2" s="101" t="s">
        <v>9</v>
      </c>
    </row>
    <row r="3" spans="1:13" s="81" customFormat="1" ht="15.75" x14ac:dyDescent="0.25">
      <c r="A3" s="121" t="s">
        <v>49</v>
      </c>
      <c r="B3" s="79"/>
      <c r="C3" s="80"/>
      <c r="D3" s="80"/>
      <c r="E3" s="80"/>
      <c r="F3" s="80"/>
      <c r="G3" s="80"/>
      <c r="H3" s="80"/>
      <c r="I3" s="80"/>
      <c r="J3" s="59"/>
      <c r="K3" s="59"/>
      <c r="L3" s="59"/>
      <c r="M3" s="59"/>
    </row>
    <row r="4" spans="1:13" s="81" customFormat="1" ht="15.75" x14ac:dyDescent="0.25">
      <c r="A4" s="253" t="s">
        <v>75</v>
      </c>
      <c r="B4" s="79">
        <v>0.92</v>
      </c>
      <c r="C4" s="80">
        <v>0.92</v>
      </c>
      <c r="D4" s="80">
        <v>0.36</v>
      </c>
      <c r="E4" s="80">
        <v>-0.35</v>
      </c>
      <c r="F4" s="80">
        <v>0.11</v>
      </c>
      <c r="G4" s="80">
        <v>0.1</v>
      </c>
      <c r="H4" s="80">
        <v>-0.01</v>
      </c>
      <c r="I4" s="80">
        <v>13.95</v>
      </c>
      <c r="J4" s="59">
        <v>0</v>
      </c>
      <c r="K4" s="59">
        <v>0</v>
      </c>
      <c r="L4" s="59">
        <f t="shared" ref="L4:L28" si="0">J4+K4</f>
        <v>0</v>
      </c>
      <c r="M4" s="59">
        <v>-14.4</v>
      </c>
    </row>
    <row r="5" spans="1:13" s="81" customFormat="1" ht="15.75" x14ac:dyDescent="0.25">
      <c r="A5" s="165" t="s">
        <v>10</v>
      </c>
      <c r="B5" s="83">
        <v>9445.2199999999993</v>
      </c>
      <c r="C5" s="80">
        <v>9486.5400000000009</v>
      </c>
      <c r="D5" s="80">
        <v>6732.54</v>
      </c>
      <c r="E5" s="80">
        <v>6058.57</v>
      </c>
      <c r="F5" s="80">
        <v>5624.73</v>
      </c>
      <c r="G5" s="80">
        <v>4042.57</v>
      </c>
      <c r="H5" s="80">
        <v>318.07</v>
      </c>
      <c r="I5" s="80">
        <v>1405.13</v>
      </c>
      <c r="J5" s="59">
        <v>4.41</v>
      </c>
      <c r="K5" s="59">
        <v>10.24</v>
      </c>
      <c r="L5" s="59">
        <f t="shared" si="0"/>
        <v>14.65</v>
      </c>
      <c r="M5" s="59">
        <v>292.79000000000002</v>
      </c>
    </row>
    <row r="6" spans="1:13" s="81" customFormat="1" ht="15.75" x14ac:dyDescent="0.25">
      <c r="A6" s="165" t="s">
        <v>50</v>
      </c>
      <c r="B6" s="79">
        <v>1753.58</v>
      </c>
      <c r="C6" s="80">
        <v>1771.69</v>
      </c>
      <c r="D6" s="80">
        <v>1268.33</v>
      </c>
      <c r="E6" s="80">
        <v>1213.43</v>
      </c>
      <c r="F6" s="80">
        <v>1256.3499999999999</v>
      </c>
      <c r="G6" s="80">
        <v>1006.73</v>
      </c>
      <c r="H6" s="80">
        <v>61.44</v>
      </c>
      <c r="I6" s="80">
        <v>363.31</v>
      </c>
      <c r="J6" s="59">
        <v>1.04</v>
      </c>
      <c r="K6" s="59">
        <v>-1.83</v>
      </c>
      <c r="L6" s="59">
        <f t="shared" si="0"/>
        <v>-0.79</v>
      </c>
      <c r="M6" s="59">
        <v>-217.27</v>
      </c>
    </row>
    <row r="7" spans="1:13" s="81" customFormat="1" ht="15.75" x14ac:dyDescent="0.25">
      <c r="A7" s="165" t="s">
        <v>51</v>
      </c>
      <c r="B7" s="290">
        <v>4102.57</v>
      </c>
      <c r="C7" s="80">
        <v>4112.8900000000003</v>
      </c>
      <c r="D7" s="80">
        <v>3191.26</v>
      </c>
      <c r="E7" s="80">
        <v>2823.84</v>
      </c>
      <c r="F7" s="80">
        <v>2811.7</v>
      </c>
      <c r="G7" s="80">
        <v>2048.36</v>
      </c>
      <c r="H7" s="80">
        <v>42.33</v>
      </c>
      <c r="I7" s="80">
        <v>858.98</v>
      </c>
      <c r="J7" s="59">
        <v>0</v>
      </c>
      <c r="K7" s="59">
        <v>0</v>
      </c>
      <c r="L7" s="59">
        <f t="shared" si="0"/>
        <v>0</v>
      </c>
      <c r="M7" s="59">
        <f t="shared" ref="M7:M27" si="1">E7-G7-H7-I7-L7</f>
        <v>-125.83000000000004</v>
      </c>
    </row>
    <row r="8" spans="1:13" s="81" customFormat="1" ht="15.75" x14ac:dyDescent="0.25">
      <c r="A8" s="165" t="s">
        <v>73</v>
      </c>
      <c r="B8" s="83">
        <v>141.07</v>
      </c>
      <c r="C8" s="80">
        <v>141.07</v>
      </c>
      <c r="D8" s="80">
        <v>90.47</v>
      </c>
      <c r="E8" s="80">
        <v>44.58</v>
      </c>
      <c r="F8" s="80">
        <v>3.37</v>
      </c>
      <c r="G8" s="80">
        <v>1.82</v>
      </c>
      <c r="H8" s="80">
        <v>-10.3</v>
      </c>
      <c r="I8" s="80">
        <v>64.5</v>
      </c>
      <c r="J8" s="59">
        <v>11.45</v>
      </c>
      <c r="K8" s="59"/>
      <c r="L8" s="59">
        <f t="shared" si="0"/>
        <v>11.45</v>
      </c>
      <c r="M8" s="59">
        <f t="shared" si="1"/>
        <v>-22.889999999999997</v>
      </c>
    </row>
    <row r="9" spans="1:13" s="81" customFormat="1" x14ac:dyDescent="0.25">
      <c r="A9" s="167" t="s">
        <v>80</v>
      </c>
      <c r="B9" s="83">
        <v>1.3</v>
      </c>
      <c r="C9" s="82">
        <v>1.3</v>
      </c>
      <c r="D9" s="80">
        <v>0.18</v>
      </c>
      <c r="E9" s="80">
        <v>0</v>
      </c>
      <c r="F9" s="80">
        <v>0.02</v>
      </c>
      <c r="G9" s="80">
        <v>0</v>
      </c>
      <c r="H9" s="80">
        <v>-0.59</v>
      </c>
      <c r="I9" s="80">
        <v>18.829999999999998</v>
      </c>
      <c r="J9" s="59"/>
      <c r="K9" s="59"/>
      <c r="L9" s="59"/>
      <c r="M9" s="59">
        <f t="shared" si="1"/>
        <v>-18.239999999999998</v>
      </c>
    </row>
    <row r="10" spans="1:13" s="81" customFormat="1" ht="15.75" x14ac:dyDescent="0.25">
      <c r="A10" s="165" t="s">
        <v>52</v>
      </c>
      <c r="B10" s="83">
        <v>1906.38</v>
      </c>
      <c r="C10" s="80">
        <v>1950.79</v>
      </c>
      <c r="D10" s="80">
        <v>1511.08</v>
      </c>
      <c r="E10" s="80">
        <v>1280.18</v>
      </c>
      <c r="F10" s="80">
        <v>1219.3599999999999</v>
      </c>
      <c r="G10" s="80">
        <v>969.35</v>
      </c>
      <c r="H10" s="80">
        <v>4.82</v>
      </c>
      <c r="I10" s="80">
        <v>464.61</v>
      </c>
      <c r="J10" s="59">
        <v>0</v>
      </c>
      <c r="K10" s="59">
        <v>-1.96</v>
      </c>
      <c r="L10" s="59">
        <f t="shared" si="0"/>
        <v>-1.96</v>
      </c>
      <c r="M10" s="59">
        <f t="shared" si="1"/>
        <v>-156.63999999999996</v>
      </c>
    </row>
    <row r="11" spans="1:13" s="81" customFormat="1" ht="15.75" x14ac:dyDescent="0.25">
      <c r="A11" s="165" t="s">
        <v>74</v>
      </c>
      <c r="B11" s="79">
        <v>93.74</v>
      </c>
      <c r="C11" s="80">
        <v>104.05</v>
      </c>
      <c r="D11" s="80">
        <v>75.44</v>
      </c>
      <c r="E11" s="80">
        <v>7.46</v>
      </c>
      <c r="F11" s="80">
        <v>10.02</v>
      </c>
      <c r="G11" s="80">
        <v>7.01</v>
      </c>
      <c r="H11" s="80">
        <v>1.26</v>
      </c>
      <c r="I11" s="80">
        <v>82.48</v>
      </c>
      <c r="J11" s="59">
        <v>0</v>
      </c>
      <c r="K11" s="59">
        <v>0.01</v>
      </c>
      <c r="L11" s="59">
        <f t="shared" si="0"/>
        <v>0.01</v>
      </c>
      <c r="M11" s="59">
        <v>-83.31</v>
      </c>
    </row>
    <row r="12" spans="1:13" s="81" customFormat="1" ht="15.75" x14ac:dyDescent="0.25">
      <c r="A12" s="165" t="s">
        <v>70</v>
      </c>
      <c r="B12" s="79">
        <v>7289.97</v>
      </c>
      <c r="C12" s="80">
        <v>7401.11</v>
      </c>
      <c r="D12" s="80">
        <v>3455.48</v>
      </c>
      <c r="E12" s="80">
        <v>2994.5</v>
      </c>
      <c r="F12" s="80">
        <v>4424.25</v>
      </c>
      <c r="G12" s="80">
        <v>2226.6799999999998</v>
      </c>
      <c r="H12" s="80">
        <v>-268.42</v>
      </c>
      <c r="I12" s="80">
        <v>1054.47</v>
      </c>
      <c r="J12" s="59"/>
      <c r="K12" s="59"/>
      <c r="L12" s="59">
        <f t="shared" si="0"/>
        <v>0</v>
      </c>
      <c r="M12" s="59">
        <f t="shared" si="1"/>
        <v>-18.229999999999791</v>
      </c>
    </row>
    <row r="13" spans="1:13" s="81" customFormat="1" ht="15.75" x14ac:dyDescent="0.25">
      <c r="A13" s="165" t="s">
        <v>53</v>
      </c>
      <c r="B13" s="79">
        <v>12356.85</v>
      </c>
      <c r="C13" s="80">
        <v>12600.07</v>
      </c>
      <c r="D13" s="80">
        <v>7844.76</v>
      </c>
      <c r="E13" s="80">
        <v>6911.73</v>
      </c>
      <c r="F13" s="80">
        <v>9642.5300000000007</v>
      </c>
      <c r="G13" s="80">
        <v>5314.72</v>
      </c>
      <c r="H13" s="80">
        <v>-283.95</v>
      </c>
      <c r="I13" s="80">
        <v>2111.87</v>
      </c>
      <c r="J13" s="59">
        <v>0</v>
      </c>
      <c r="K13" s="59">
        <v>-0.36</v>
      </c>
      <c r="L13" s="59">
        <f t="shared" si="0"/>
        <v>-0.36</v>
      </c>
      <c r="M13" s="59">
        <v>-230.91</v>
      </c>
    </row>
    <row r="14" spans="1:13" s="81" customFormat="1" ht="15.75" x14ac:dyDescent="0.25">
      <c r="A14" s="165" t="s">
        <v>54</v>
      </c>
      <c r="B14" s="79">
        <v>5631.89</v>
      </c>
      <c r="C14" s="80">
        <v>5707.22</v>
      </c>
      <c r="D14" s="80">
        <v>3653.4</v>
      </c>
      <c r="E14" s="80">
        <v>3236.31</v>
      </c>
      <c r="F14" s="80">
        <v>5118.72</v>
      </c>
      <c r="G14" s="80">
        <v>2682.71</v>
      </c>
      <c r="H14" s="80">
        <v>113.08</v>
      </c>
      <c r="I14" s="80">
        <v>712.97</v>
      </c>
      <c r="J14" s="59"/>
      <c r="K14" s="59">
        <v>-0.26</v>
      </c>
      <c r="L14" s="59">
        <f t="shared" si="0"/>
        <v>-0.26</v>
      </c>
      <c r="M14" s="59">
        <f t="shared" si="1"/>
        <v>-272.19000000000011</v>
      </c>
    </row>
    <row r="15" spans="1:13" s="81" customFormat="1" ht="15.75" x14ac:dyDescent="0.25">
      <c r="A15" s="165" t="s">
        <v>55</v>
      </c>
      <c r="B15" s="291">
        <v>185.39</v>
      </c>
      <c r="C15" s="80">
        <v>188.06</v>
      </c>
      <c r="D15" s="80">
        <v>162.94</v>
      </c>
      <c r="E15" s="80">
        <v>115.87</v>
      </c>
      <c r="F15" s="80">
        <v>93.12</v>
      </c>
      <c r="G15" s="80">
        <v>83.03</v>
      </c>
      <c r="H15" s="80">
        <v>13.41</v>
      </c>
      <c r="I15" s="80">
        <v>68.83</v>
      </c>
      <c r="J15" s="59"/>
      <c r="K15" s="59">
        <v>0.05</v>
      </c>
      <c r="L15" s="59">
        <f t="shared" si="0"/>
        <v>0.05</v>
      </c>
      <c r="M15" s="59">
        <f t="shared" si="1"/>
        <v>-49.449999999999989</v>
      </c>
    </row>
    <row r="16" spans="1:13" s="81" customFormat="1" ht="15.75" x14ac:dyDescent="0.25">
      <c r="A16" s="165" t="s">
        <v>87</v>
      </c>
      <c r="B16" s="79">
        <v>816.53</v>
      </c>
      <c r="C16" s="80">
        <v>828.7</v>
      </c>
      <c r="D16" s="80">
        <v>699.85</v>
      </c>
      <c r="E16" s="80">
        <v>579.13</v>
      </c>
      <c r="F16" s="80">
        <v>464.7</v>
      </c>
      <c r="G16" s="80">
        <v>403.09</v>
      </c>
      <c r="H16" s="80">
        <v>54.49</v>
      </c>
      <c r="I16" s="80">
        <v>339.53</v>
      </c>
      <c r="J16" s="59">
        <v>0</v>
      </c>
      <c r="K16" s="59">
        <v>-0.23</v>
      </c>
      <c r="L16" s="59">
        <f t="shared" si="0"/>
        <v>-0.23</v>
      </c>
      <c r="M16" s="59">
        <f t="shared" si="1"/>
        <v>-217.74999999999997</v>
      </c>
    </row>
    <row r="17" spans="1:22" s="81" customFormat="1" ht="15.75" x14ac:dyDescent="0.25">
      <c r="A17" s="165" t="s">
        <v>12</v>
      </c>
      <c r="B17" s="79">
        <v>526.69000000000005</v>
      </c>
      <c r="C17" s="80">
        <v>560.28</v>
      </c>
      <c r="D17" s="80">
        <v>375.61</v>
      </c>
      <c r="E17" s="80">
        <v>334.58</v>
      </c>
      <c r="F17" s="80">
        <v>405.78</v>
      </c>
      <c r="G17" s="80">
        <v>277.42</v>
      </c>
      <c r="H17" s="80">
        <v>-11.85</v>
      </c>
      <c r="I17" s="80">
        <v>151.78</v>
      </c>
      <c r="J17" s="59">
        <v>0.18</v>
      </c>
      <c r="K17" s="59">
        <v>-0.38</v>
      </c>
      <c r="L17" s="59">
        <f t="shared" si="0"/>
        <v>-0.2</v>
      </c>
      <c r="M17" s="59">
        <f t="shared" si="1"/>
        <v>-82.570000000000036</v>
      </c>
    </row>
    <row r="18" spans="1:22" s="81" customFormat="1" ht="15.75" x14ac:dyDescent="0.25">
      <c r="A18" s="165" t="s">
        <v>56</v>
      </c>
      <c r="B18" s="140">
        <v>16243.66</v>
      </c>
      <c r="C18" s="341">
        <v>16550.63</v>
      </c>
      <c r="D18" s="341">
        <v>11464.99</v>
      </c>
      <c r="E18" s="341">
        <v>11266.53</v>
      </c>
      <c r="F18" s="341">
        <v>17219.28</v>
      </c>
      <c r="G18" s="341">
        <v>12870.68</v>
      </c>
      <c r="H18" s="341">
        <v>1100.3599999999999</v>
      </c>
      <c r="I18" s="341">
        <v>2879.26</v>
      </c>
      <c r="J18" s="341">
        <v>58</v>
      </c>
      <c r="K18" s="341">
        <v>0.16</v>
      </c>
      <c r="L18" s="341">
        <f t="shared" si="0"/>
        <v>58.16</v>
      </c>
      <c r="M18" s="59">
        <v>-5583.93</v>
      </c>
    </row>
    <row r="19" spans="1:22" s="81" customFormat="1" ht="15.75" x14ac:dyDescent="0.25">
      <c r="A19" s="165" t="s">
        <v>13</v>
      </c>
      <c r="B19" s="79">
        <v>25159.31</v>
      </c>
      <c r="C19" s="80">
        <v>26554.39</v>
      </c>
      <c r="D19" s="80">
        <v>20956.349999999999</v>
      </c>
      <c r="E19" s="80">
        <v>19724.599999999999</v>
      </c>
      <c r="F19" s="80">
        <v>19870.080000000002</v>
      </c>
      <c r="G19" s="80">
        <v>16896.47</v>
      </c>
      <c r="H19" s="80">
        <v>1824.01</v>
      </c>
      <c r="I19" s="80">
        <v>3534.9</v>
      </c>
      <c r="J19" s="59">
        <v>0</v>
      </c>
      <c r="K19" s="59">
        <v>-5.88</v>
      </c>
      <c r="L19" s="59">
        <f t="shared" si="0"/>
        <v>-5.88</v>
      </c>
      <c r="M19" s="59">
        <f t="shared" si="1"/>
        <v>-2524.9000000000024</v>
      </c>
    </row>
    <row r="20" spans="1:22" s="81" customFormat="1" ht="15.75" x14ac:dyDescent="0.25">
      <c r="A20" s="165" t="s">
        <v>57</v>
      </c>
      <c r="B20" s="83">
        <v>11737</v>
      </c>
      <c r="C20" s="80">
        <v>12095</v>
      </c>
      <c r="D20" s="80">
        <v>10028</v>
      </c>
      <c r="E20" s="80">
        <v>9628</v>
      </c>
      <c r="F20" s="80">
        <v>10512</v>
      </c>
      <c r="G20" s="80">
        <v>8221</v>
      </c>
      <c r="H20" s="80">
        <v>637</v>
      </c>
      <c r="I20" s="80">
        <v>2693</v>
      </c>
      <c r="J20" s="82">
        <v>0</v>
      </c>
      <c r="K20" s="83">
        <v>0.01</v>
      </c>
      <c r="L20" s="59">
        <f t="shared" si="0"/>
        <v>0.01</v>
      </c>
      <c r="M20" s="59">
        <f t="shared" si="1"/>
        <v>-1923.01</v>
      </c>
    </row>
    <row r="21" spans="1:22" s="81" customFormat="1" ht="15.75" x14ac:dyDescent="0.25">
      <c r="A21" s="165" t="s">
        <v>58</v>
      </c>
      <c r="B21" s="79">
        <v>83.45</v>
      </c>
      <c r="C21" s="79">
        <v>92.85</v>
      </c>
      <c r="D21" s="79">
        <v>75.95</v>
      </c>
      <c r="E21" s="79">
        <v>60.19</v>
      </c>
      <c r="F21" s="79">
        <v>47.28</v>
      </c>
      <c r="G21" s="79">
        <v>46.02</v>
      </c>
      <c r="H21" s="79">
        <v>5.19</v>
      </c>
      <c r="I21" s="79">
        <v>26.01</v>
      </c>
      <c r="J21" s="80">
        <v>-0.32</v>
      </c>
      <c r="K21" s="79">
        <v>0.04</v>
      </c>
      <c r="L21" s="59">
        <f t="shared" si="0"/>
        <v>-0.28000000000000003</v>
      </c>
      <c r="M21" s="59">
        <f t="shared" si="1"/>
        <v>-16.750000000000007</v>
      </c>
    </row>
    <row r="22" spans="1:22" s="33" customFormat="1" ht="15.75" x14ac:dyDescent="0.25">
      <c r="A22" s="165" t="s">
        <v>59</v>
      </c>
      <c r="B22" s="110">
        <v>5069.08</v>
      </c>
      <c r="C22" s="110">
        <v>5122.3100000000004</v>
      </c>
      <c r="D22" s="110">
        <v>3163.55</v>
      </c>
      <c r="E22" s="110">
        <v>2855.66</v>
      </c>
      <c r="F22" s="110">
        <v>3688.36</v>
      </c>
      <c r="G22" s="110">
        <v>2419.14</v>
      </c>
      <c r="H22" s="110">
        <v>-57.57</v>
      </c>
      <c r="I22" s="110">
        <v>889.39</v>
      </c>
      <c r="J22" s="112"/>
      <c r="K22" s="110">
        <v>-0.69</v>
      </c>
      <c r="L22" s="59">
        <f t="shared" si="0"/>
        <v>-0.69</v>
      </c>
      <c r="M22" s="59">
        <f t="shared" si="1"/>
        <v>-394.61</v>
      </c>
    </row>
    <row r="23" spans="1:22" s="63" customFormat="1" x14ac:dyDescent="0.2">
      <c r="A23" s="167" t="s">
        <v>60</v>
      </c>
      <c r="B23" s="110">
        <v>2623.44</v>
      </c>
      <c r="C23" s="110">
        <v>2650.73</v>
      </c>
      <c r="D23" s="110">
        <v>2032.09</v>
      </c>
      <c r="E23" s="110">
        <v>1940.44</v>
      </c>
      <c r="F23" s="110">
        <v>1845.25</v>
      </c>
      <c r="G23" s="110">
        <v>1560.37</v>
      </c>
      <c r="H23" s="110">
        <v>52.14</v>
      </c>
      <c r="I23" s="110">
        <v>527.72</v>
      </c>
      <c r="J23" s="111">
        <v>0</v>
      </c>
      <c r="K23" s="112">
        <v>-0.47</v>
      </c>
      <c r="L23" s="59">
        <f t="shared" si="0"/>
        <v>-0.47</v>
      </c>
      <c r="M23" s="59">
        <v>-199.79</v>
      </c>
    </row>
    <row r="24" spans="1:22" s="81" customFormat="1" x14ac:dyDescent="0.25">
      <c r="A24" s="167" t="s">
        <v>61</v>
      </c>
      <c r="B24" s="285">
        <v>3544.2</v>
      </c>
      <c r="C24" s="285">
        <v>3553.21</v>
      </c>
      <c r="D24" s="285">
        <v>1727</v>
      </c>
      <c r="E24" s="285">
        <v>1841.87</v>
      </c>
      <c r="F24" s="285">
        <v>1844.37</v>
      </c>
      <c r="G24" s="286">
        <v>1316.45</v>
      </c>
      <c r="H24" s="286">
        <v>-140.76</v>
      </c>
      <c r="I24" s="286">
        <v>571.79999999999995</v>
      </c>
      <c r="J24" s="287">
        <v>0</v>
      </c>
      <c r="K24" s="287">
        <v>-0.76</v>
      </c>
      <c r="L24" s="59">
        <f>J24+K24</f>
        <v>-0.76</v>
      </c>
      <c r="M24" s="59">
        <v>95.15</v>
      </c>
    </row>
    <row r="25" spans="1:22" s="81" customFormat="1" x14ac:dyDescent="0.25">
      <c r="A25" s="167" t="s">
        <v>62</v>
      </c>
      <c r="B25" s="285">
        <v>2100.7600000000002</v>
      </c>
      <c r="C25" s="285">
        <v>2109.0100000000002</v>
      </c>
      <c r="D25" s="286">
        <v>1977.15</v>
      </c>
      <c r="E25" s="286">
        <v>1854.89</v>
      </c>
      <c r="F25" s="286">
        <v>1913.62</v>
      </c>
      <c r="G25" s="287">
        <v>1738.99</v>
      </c>
      <c r="H25" s="287">
        <v>56.61</v>
      </c>
      <c r="I25" s="328">
        <v>228.74</v>
      </c>
      <c r="J25" s="328"/>
      <c r="K25" s="328"/>
      <c r="L25" s="59">
        <f>J25+K25</f>
        <v>0</v>
      </c>
      <c r="M25" s="59">
        <f>E25-G25-H25-I25-L25</f>
        <v>-169.44999999999993</v>
      </c>
    </row>
    <row r="26" spans="1:22" s="81" customFormat="1" x14ac:dyDescent="0.25">
      <c r="A26" s="168" t="s">
        <v>63</v>
      </c>
      <c r="B26" s="292">
        <v>5435.92</v>
      </c>
      <c r="C26" s="285">
        <v>5566.58</v>
      </c>
      <c r="D26" s="285">
        <v>3933.02</v>
      </c>
      <c r="E26" s="285">
        <v>3326.97</v>
      </c>
      <c r="F26" s="285">
        <v>3460.4</v>
      </c>
      <c r="G26" s="286">
        <v>2366.0700000000002</v>
      </c>
      <c r="H26" s="327">
        <v>154.51</v>
      </c>
      <c r="I26" s="286">
        <v>1086.3</v>
      </c>
      <c r="J26" s="286"/>
      <c r="K26" s="286">
        <v>-5.52</v>
      </c>
      <c r="L26" s="59">
        <f t="shared" si="0"/>
        <v>-5.52</v>
      </c>
      <c r="M26" s="59">
        <v>-274.39999999999998</v>
      </c>
    </row>
    <row r="27" spans="1:22" s="81" customFormat="1" x14ac:dyDescent="0.25">
      <c r="A27" s="167" t="s">
        <v>64</v>
      </c>
      <c r="B27" s="285">
        <v>17429.95</v>
      </c>
      <c r="C27" s="285">
        <v>17696.47</v>
      </c>
      <c r="D27" s="285">
        <v>12390.47</v>
      </c>
      <c r="E27" s="285">
        <v>12860.98</v>
      </c>
      <c r="F27" s="285">
        <v>16160.13</v>
      </c>
      <c r="G27" s="286">
        <v>12137.81</v>
      </c>
      <c r="H27" s="286">
        <v>667.59</v>
      </c>
      <c r="I27" s="286">
        <v>2597.8000000000002</v>
      </c>
      <c r="J27" s="287"/>
      <c r="K27" s="287">
        <v>-0.24</v>
      </c>
      <c r="L27" s="59">
        <f t="shared" si="0"/>
        <v>-0.24</v>
      </c>
      <c r="M27" s="59">
        <f t="shared" si="1"/>
        <v>-2541.9800000000005</v>
      </c>
    </row>
    <row r="28" spans="1:22" s="33" customFormat="1" x14ac:dyDescent="0.25">
      <c r="A28" s="167" t="s">
        <v>11</v>
      </c>
      <c r="B28" s="60">
        <v>2310.86</v>
      </c>
      <c r="C28" s="60">
        <v>2313.4299999999998</v>
      </c>
      <c r="D28" s="60">
        <v>1376.36</v>
      </c>
      <c r="E28" s="60">
        <v>1197.29</v>
      </c>
      <c r="F28" s="60">
        <v>1255.9000000000001</v>
      </c>
      <c r="G28" s="60">
        <v>674.03</v>
      </c>
      <c r="H28" s="60">
        <v>-53.94</v>
      </c>
      <c r="I28" s="60">
        <v>287.22000000000003</v>
      </c>
      <c r="J28" s="60"/>
      <c r="K28" s="60">
        <v>-0.71</v>
      </c>
      <c r="L28" s="59">
        <f t="shared" si="0"/>
        <v>-0.71</v>
      </c>
      <c r="M28" s="59">
        <v>290.68</v>
      </c>
    </row>
    <row r="29" spans="1:22" s="63" customFormat="1" x14ac:dyDescent="0.25">
      <c r="A29" s="117" t="s">
        <v>65</v>
      </c>
      <c r="B29" s="317">
        <f>SUM(B4:B28)</f>
        <v>135989.72999999998</v>
      </c>
      <c r="C29" s="318">
        <f>SUM(C4:C28)</f>
        <v>139159.29999999999</v>
      </c>
      <c r="D29" s="318">
        <f t="shared" ref="D29:M29" si="2">SUM(D4:D28)</f>
        <v>98186.63</v>
      </c>
      <c r="E29" s="318">
        <f t="shared" si="2"/>
        <v>92157.249999999985</v>
      </c>
      <c r="F29" s="318">
        <f t="shared" si="2"/>
        <v>108891.42999999998</v>
      </c>
      <c r="G29" s="318">
        <f t="shared" si="2"/>
        <v>79310.62</v>
      </c>
      <c r="H29" s="318">
        <f t="shared" si="2"/>
        <v>4278.92</v>
      </c>
      <c r="I29" s="318">
        <f t="shared" si="2"/>
        <v>23033.38</v>
      </c>
      <c r="J29" s="318">
        <f t="shared" si="2"/>
        <v>74.760000000000005</v>
      </c>
      <c r="K29" s="318">
        <f t="shared" si="2"/>
        <v>-8.7800000000000011</v>
      </c>
      <c r="L29" s="318">
        <f t="shared" si="2"/>
        <v>65.980000000000018</v>
      </c>
      <c r="M29" s="318">
        <f t="shared" si="2"/>
        <v>-14459.880000000005</v>
      </c>
    </row>
    <row r="30" spans="1:22" s="63" customFormat="1" x14ac:dyDescent="0.25">
      <c r="A30" s="312" t="s">
        <v>82</v>
      </c>
      <c r="B30" s="319">
        <v>116865.06999999999</v>
      </c>
      <c r="C30" s="320">
        <v>120065.54999999999</v>
      </c>
      <c r="D30" s="321">
        <v>86857.639999999985</v>
      </c>
      <c r="E30" s="321">
        <v>81614.05</v>
      </c>
      <c r="F30" s="321">
        <v>99357.313034999999</v>
      </c>
      <c r="G30" s="322">
        <v>74813.961593400003</v>
      </c>
      <c r="H30" s="323">
        <v>1813.8</v>
      </c>
      <c r="I30" s="323">
        <v>23950.94</v>
      </c>
      <c r="J30" s="321">
        <v>36.47</v>
      </c>
      <c r="K30" s="324">
        <v>-33.020000000000003</v>
      </c>
      <c r="L30" s="325">
        <f>J30+K30</f>
        <v>3.4499999999999957</v>
      </c>
      <c r="M30" s="323">
        <v>-18968.101593400002</v>
      </c>
      <c r="N30" s="293"/>
      <c r="O30" s="293"/>
      <c r="P30" s="293"/>
      <c r="Q30" s="293"/>
      <c r="R30" s="293"/>
      <c r="S30" s="293"/>
      <c r="T30" s="293"/>
      <c r="U30" s="293"/>
      <c r="V30" s="293"/>
    </row>
    <row r="31" spans="1:22" s="81" customFormat="1" ht="15.75" x14ac:dyDescent="0.25">
      <c r="A31" s="294" t="s">
        <v>66</v>
      </c>
      <c r="B31" s="292"/>
      <c r="C31" s="286"/>
      <c r="D31" s="295"/>
      <c r="E31" s="286"/>
      <c r="F31" s="296"/>
      <c r="G31" s="297"/>
      <c r="H31" s="297"/>
      <c r="I31" s="297"/>
      <c r="J31" s="287"/>
      <c r="K31" s="287"/>
      <c r="L31" s="261"/>
      <c r="M31" s="59"/>
    </row>
    <row r="32" spans="1:22" x14ac:dyDescent="0.25">
      <c r="A32" s="202" t="s">
        <v>79</v>
      </c>
      <c r="B32" s="212">
        <v>243.17</v>
      </c>
      <c r="C32" s="212">
        <v>243.17</v>
      </c>
      <c r="D32" s="212">
        <v>228.98</v>
      </c>
      <c r="E32" s="213">
        <v>151.97999999999999</v>
      </c>
      <c r="F32" s="212">
        <v>141.72999999999999</v>
      </c>
      <c r="G32" s="119">
        <v>135.35</v>
      </c>
      <c r="H32" s="119">
        <v>18.920000000000002</v>
      </c>
      <c r="I32" s="119">
        <v>206.94</v>
      </c>
      <c r="J32" s="26">
        <v>-3.78</v>
      </c>
      <c r="K32" s="26"/>
      <c r="L32" s="331">
        <f t="shared" ref="L32:L37" si="3">J32+K32</f>
        <v>-3.78</v>
      </c>
      <c r="M32" s="26">
        <v>-205.43</v>
      </c>
    </row>
    <row r="33" spans="1:13" x14ac:dyDescent="0.25">
      <c r="A33" s="202" t="s">
        <v>15</v>
      </c>
      <c r="B33" s="7">
        <v>1717.51</v>
      </c>
      <c r="C33" s="7">
        <v>1717.42</v>
      </c>
      <c r="D33" s="7">
        <v>1444.35</v>
      </c>
      <c r="E33" s="7">
        <v>1264.3399999999999</v>
      </c>
      <c r="F33" s="8">
        <v>947.84</v>
      </c>
      <c r="G33" s="8">
        <v>789.87</v>
      </c>
      <c r="H33" s="8">
        <v>111.39</v>
      </c>
      <c r="I33" s="8">
        <v>371.47</v>
      </c>
      <c r="J33" s="28"/>
      <c r="K33" s="28">
        <v>-2.93</v>
      </c>
      <c r="L33" s="331">
        <f t="shared" si="3"/>
        <v>-2.93</v>
      </c>
      <c r="M33" s="330">
        <f>E33-G33-H33-I33-L33</f>
        <v>-5.4600000000001003</v>
      </c>
    </row>
    <row r="34" spans="1:13" x14ac:dyDescent="0.25">
      <c r="A34" s="167" t="s">
        <v>47</v>
      </c>
      <c r="B34" s="7">
        <v>346.4</v>
      </c>
      <c r="C34" s="7">
        <v>346.4</v>
      </c>
      <c r="D34" s="7">
        <v>325.36</v>
      </c>
      <c r="E34" s="7">
        <v>266.14</v>
      </c>
      <c r="F34" s="7">
        <v>132.99</v>
      </c>
      <c r="G34" s="8">
        <v>123.2</v>
      </c>
      <c r="H34" s="8">
        <v>37.6</v>
      </c>
      <c r="I34" s="8">
        <v>228.18</v>
      </c>
      <c r="J34" s="28"/>
      <c r="K34" s="28">
        <v>7.0000000000000007E-2</v>
      </c>
      <c r="L34" s="331">
        <f t="shared" si="3"/>
        <v>7.0000000000000007E-2</v>
      </c>
      <c r="M34" s="26">
        <f t="shared" ref="M34:M36" si="4">E34-G34-H34-I34-L34</f>
        <v>-122.91</v>
      </c>
    </row>
    <row r="35" spans="1:13" x14ac:dyDescent="0.25">
      <c r="A35" s="167" t="s">
        <v>16</v>
      </c>
      <c r="B35" s="7">
        <v>754.47</v>
      </c>
      <c r="C35" s="7">
        <v>754.47</v>
      </c>
      <c r="D35" s="7">
        <v>587.74</v>
      </c>
      <c r="E35" s="7">
        <v>575.85</v>
      </c>
      <c r="F35" s="7">
        <v>375.57</v>
      </c>
      <c r="G35" s="7">
        <v>289.02</v>
      </c>
      <c r="H35" s="7">
        <v>22.67</v>
      </c>
      <c r="I35" s="7">
        <v>291.70999999999998</v>
      </c>
      <c r="J35" s="8"/>
      <c r="K35" s="286">
        <v>-107.77</v>
      </c>
      <c r="L35" s="331">
        <f t="shared" si="3"/>
        <v>-107.77</v>
      </c>
      <c r="M35" s="26">
        <f t="shared" si="4"/>
        <v>80.220000000000041</v>
      </c>
    </row>
    <row r="36" spans="1:13" x14ac:dyDescent="0.25">
      <c r="A36" s="167" t="s">
        <v>67</v>
      </c>
      <c r="B36" s="7">
        <v>1091.6099999999999</v>
      </c>
      <c r="C36" s="7">
        <v>1110.78</v>
      </c>
      <c r="D36" s="7">
        <v>821.87</v>
      </c>
      <c r="E36" s="7">
        <v>679.67</v>
      </c>
      <c r="F36" s="7">
        <v>450.5</v>
      </c>
      <c r="G36" s="7">
        <v>353.21</v>
      </c>
      <c r="H36" s="7">
        <v>-41.32</v>
      </c>
      <c r="I36" s="7">
        <v>440.08</v>
      </c>
      <c r="J36" s="7"/>
      <c r="K36" s="7">
        <v>-0.02</v>
      </c>
      <c r="L36" s="331">
        <f t="shared" si="3"/>
        <v>-0.02</v>
      </c>
      <c r="M36" s="26">
        <f t="shared" si="4"/>
        <v>-72.280000000000015</v>
      </c>
    </row>
    <row r="37" spans="1:13" x14ac:dyDescent="0.25">
      <c r="A37" s="168" t="s">
        <v>14</v>
      </c>
      <c r="B37" s="122">
        <v>4161.1099999999997</v>
      </c>
      <c r="C37" s="60">
        <v>4161.1099999999997</v>
      </c>
      <c r="D37" s="60">
        <v>3196.04</v>
      </c>
      <c r="E37" s="60">
        <v>2739.6</v>
      </c>
      <c r="F37" s="60">
        <v>2215.62</v>
      </c>
      <c r="G37" s="60">
        <v>1692.02</v>
      </c>
      <c r="H37" s="60">
        <v>136.58000000000001</v>
      </c>
      <c r="I37" s="60">
        <v>861.35</v>
      </c>
      <c r="J37" s="60"/>
      <c r="K37" s="60"/>
      <c r="L37" s="261">
        <f t="shared" si="3"/>
        <v>0</v>
      </c>
      <c r="M37" s="26">
        <v>49.66</v>
      </c>
    </row>
    <row r="38" spans="1:13" s="5" customFormat="1" x14ac:dyDescent="0.2">
      <c r="A38" s="132" t="s">
        <v>17</v>
      </c>
      <c r="B38" s="115">
        <f>SUM(B32:B37)</f>
        <v>8314.27</v>
      </c>
      <c r="C38" s="116">
        <f t="shared" ref="C38:M38" si="5">SUM(C32:C37)</f>
        <v>8333.3499999999985</v>
      </c>
      <c r="D38" s="127">
        <f t="shared" si="5"/>
        <v>6604.34</v>
      </c>
      <c r="E38" s="128">
        <f t="shared" si="5"/>
        <v>5677.58</v>
      </c>
      <c r="F38" s="128">
        <f t="shared" si="5"/>
        <v>4264.25</v>
      </c>
      <c r="G38" s="128">
        <f t="shared" si="5"/>
        <v>3382.67</v>
      </c>
      <c r="H38" s="128">
        <f t="shared" si="5"/>
        <v>285.84000000000003</v>
      </c>
      <c r="I38" s="128">
        <f t="shared" si="5"/>
        <v>2399.73</v>
      </c>
      <c r="J38" s="127">
        <f t="shared" si="5"/>
        <v>-3.78</v>
      </c>
      <c r="K38" s="127">
        <f t="shared" si="5"/>
        <v>-110.64999999999999</v>
      </c>
      <c r="L38" s="127">
        <f t="shared" si="5"/>
        <v>-114.42999999999999</v>
      </c>
      <c r="M38" s="129">
        <f t="shared" si="5"/>
        <v>-276.20000000000005</v>
      </c>
    </row>
    <row r="39" spans="1:13" s="5" customFormat="1" ht="15.75" thickBot="1" x14ac:dyDescent="0.3">
      <c r="A39" s="314" t="s">
        <v>82</v>
      </c>
      <c r="B39" s="220">
        <v>5857.8233671090002</v>
      </c>
      <c r="C39" s="221">
        <v>5855.8827497500006</v>
      </c>
      <c r="D39" s="221">
        <v>4702.3886817499997</v>
      </c>
      <c r="E39" s="221">
        <v>4236.29259525</v>
      </c>
      <c r="F39" s="221">
        <v>2988.9420906967803</v>
      </c>
      <c r="G39" s="222">
        <v>2392.0384997909005</v>
      </c>
      <c r="H39" s="223">
        <v>233.97412313500001</v>
      </c>
      <c r="I39" s="223">
        <v>1874.1899426712662</v>
      </c>
      <c r="J39" s="224">
        <v>0.96999999999999975</v>
      </c>
      <c r="K39" s="223">
        <v>-108.01</v>
      </c>
      <c r="L39" s="316">
        <f>J39+K39</f>
        <v>-107.04</v>
      </c>
      <c r="M39" s="223">
        <v>-156.86997034716643</v>
      </c>
    </row>
    <row r="40" spans="1:13" s="5" customFormat="1" ht="15.75" thickBot="1" x14ac:dyDescent="0.25">
      <c r="A40" s="130" t="s">
        <v>18</v>
      </c>
      <c r="B40" s="135">
        <f>B29+B38</f>
        <v>144303.99999999997</v>
      </c>
      <c r="C40" s="135">
        <f t="shared" ref="C40:M40" si="6">C29+C38</f>
        <v>147492.65</v>
      </c>
      <c r="D40" s="136">
        <f t="shared" si="6"/>
        <v>104790.97</v>
      </c>
      <c r="E40" s="135">
        <f t="shared" si="6"/>
        <v>97834.829999999987</v>
      </c>
      <c r="F40" s="135">
        <f t="shared" si="6"/>
        <v>113155.67999999998</v>
      </c>
      <c r="G40" s="135">
        <f t="shared" si="6"/>
        <v>82693.289999999994</v>
      </c>
      <c r="H40" s="135">
        <f t="shared" si="6"/>
        <v>4564.76</v>
      </c>
      <c r="I40" s="137">
        <f t="shared" si="6"/>
        <v>25433.11</v>
      </c>
      <c r="J40" s="137">
        <f t="shared" si="6"/>
        <v>70.98</v>
      </c>
      <c r="K40" s="137">
        <f t="shared" si="6"/>
        <v>-119.42999999999999</v>
      </c>
      <c r="L40" s="137">
        <f t="shared" si="6"/>
        <v>-48.449999999999974</v>
      </c>
      <c r="M40" s="138">
        <f t="shared" si="6"/>
        <v>-14736.080000000005</v>
      </c>
    </row>
    <row r="41" spans="1:13" s="5" customFormat="1" ht="15.75" x14ac:dyDescent="0.25">
      <c r="A41" s="245" t="s">
        <v>68</v>
      </c>
      <c r="B41" s="131"/>
      <c r="C41" s="118"/>
      <c r="D41" s="118"/>
      <c r="E41" s="118"/>
      <c r="F41" s="118"/>
      <c r="G41" s="118"/>
      <c r="H41" s="118"/>
      <c r="I41" s="124"/>
      <c r="J41" s="124"/>
      <c r="K41" s="124"/>
      <c r="L41" s="125"/>
      <c r="M41" s="126"/>
    </row>
    <row r="42" spans="1:13" s="63" customFormat="1" x14ac:dyDescent="0.25">
      <c r="A42" s="283" t="s">
        <v>19</v>
      </c>
      <c r="B42" s="122">
        <v>7893.39</v>
      </c>
      <c r="C42" s="61">
        <v>7896.35</v>
      </c>
      <c r="D42" s="62">
        <v>1781.13</v>
      </c>
      <c r="E42" s="62">
        <v>1779.52</v>
      </c>
      <c r="F42" s="62">
        <v>8317.02</v>
      </c>
      <c r="G42" s="62">
        <v>1819.23</v>
      </c>
      <c r="H42" s="62">
        <v>-540.51</v>
      </c>
      <c r="I42" s="62">
        <v>163.41</v>
      </c>
      <c r="J42" s="284"/>
      <c r="K42" s="62">
        <v>0.27</v>
      </c>
      <c r="L42" s="82">
        <f>J42+K42</f>
        <v>0.27</v>
      </c>
      <c r="M42" s="59">
        <f t="shared" ref="M42:M43" si="7">E42-G42-H42-I42-L42</f>
        <v>337.12</v>
      </c>
    </row>
    <row r="43" spans="1:13" s="63" customFormat="1" x14ac:dyDescent="0.25">
      <c r="A43" s="204" t="s">
        <v>20</v>
      </c>
      <c r="B43" s="60">
        <v>1240.42</v>
      </c>
      <c r="C43" s="61">
        <v>1240.42</v>
      </c>
      <c r="D43" s="61">
        <v>838.82</v>
      </c>
      <c r="E43" s="61">
        <v>839.24</v>
      </c>
      <c r="F43" s="61">
        <v>1526.59</v>
      </c>
      <c r="G43" s="61">
        <v>1138.5899999999999</v>
      </c>
      <c r="H43" s="61">
        <v>-58.1</v>
      </c>
      <c r="I43" s="61">
        <v>204.2</v>
      </c>
      <c r="J43" s="62">
        <v>121.05</v>
      </c>
      <c r="K43" s="62">
        <v>-5.28</v>
      </c>
      <c r="L43" s="82">
        <f>J43+K43</f>
        <v>115.77</v>
      </c>
      <c r="M43" s="26">
        <f t="shared" si="7"/>
        <v>-561.21999999999991</v>
      </c>
    </row>
    <row r="44" spans="1:13" s="5" customFormat="1" ht="15.75" x14ac:dyDescent="0.25">
      <c r="A44" s="123" t="s">
        <v>21</v>
      </c>
      <c r="B44" s="113">
        <f>B42+B43</f>
        <v>9133.8100000000013</v>
      </c>
      <c r="C44" s="113">
        <f t="shared" ref="C44:M44" si="8">C42+C43</f>
        <v>9136.77</v>
      </c>
      <c r="D44" s="113">
        <f t="shared" si="8"/>
        <v>2619.9500000000003</v>
      </c>
      <c r="E44" s="113">
        <f t="shared" si="8"/>
        <v>2618.7600000000002</v>
      </c>
      <c r="F44" s="113">
        <f t="shared" si="8"/>
        <v>9843.61</v>
      </c>
      <c r="G44" s="113">
        <f t="shared" si="8"/>
        <v>2957.8199999999997</v>
      </c>
      <c r="H44" s="113">
        <f t="shared" si="8"/>
        <v>-598.61</v>
      </c>
      <c r="I44" s="113">
        <f t="shared" si="8"/>
        <v>367.61</v>
      </c>
      <c r="J44" s="6">
        <f t="shared" si="8"/>
        <v>121.05</v>
      </c>
      <c r="K44" s="6">
        <f t="shared" si="8"/>
        <v>-5.01</v>
      </c>
      <c r="L44" s="76">
        <f t="shared" si="8"/>
        <v>116.03999999999999</v>
      </c>
      <c r="M44" s="45">
        <f t="shared" si="8"/>
        <v>-224.09999999999991</v>
      </c>
    </row>
    <row r="45" spans="1:13" s="5" customFormat="1" ht="15.75" thickBot="1" x14ac:dyDescent="0.3">
      <c r="A45" s="312" t="s">
        <v>82</v>
      </c>
      <c r="B45" s="73">
        <v>8247.18</v>
      </c>
      <c r="C45" s="74">
        <v>8255.880000000001</v>
      </c>
      <c r="D45" s="74">
        <v>2617.5700000000002</v>
      </c>
      <c r="E45" s="74">
        <v>2874.55</v>
      </c>
      <c r="F45" s="74">
        <v>10250.880000000001</v>
      </c>
      <c r="G45" s="74">
        <v>3455.87</v>
      </c>
      <c r="H45" s="69">
        <v>-664.54</v>
      </c>
      <c r="I45" s="69">
        <v>368.40999999999997</v>
      </c>
      <c r="J45" s="69">
        <v>-68.2</v>
      </c>
      <c r="K45" s="69">
        <v>1.23</v>
      </c>
      <c r="L45" s="75">
        <f>J45+K45</f>
        <v>-66.97</v>
      </c>
      <c r="M45" s="68">
        <v>-218.2199999999998</v>
      </c>
    </row>
    <row r="46" spans="1:13" ht="15.75" thickBot="1" x14ac:dyDescent="0.3">
      <c r="A46" s="39" t="s">
        <v>22</v>
      </c>
      <c r="B46" s="42">
        <f>B40+B44</f>
        <v>153437.80999999997</v>
      </c>
      <c r="C46" s="40">
        <f t="shared" ref="C46:M46" si="9">C40+C44</f>
        <v>156629.41999999998</v>
      </c>
      <c r="D46" s="40">
        <f t="shared" si="9"/>
        <v>107410.92</v>
      </c>
      <c r="E46" s="40">
        <f t="shared" si="9"/>
        <v>100453.58999999998</v>
      </c>
      <c r="F46" s="40">
        <f t="shared" si="9"/>
        <v>122999.28999999998</v>
      </c>
      <c r="G46" s="41">
        <f t="shared" si="9"/>
        <v>85651.109999999986</v>
      </c>
      <c r="H46" s="42">
        <f t="shared" si="9"/>
        <v>3966.15</v>
      </c>
      <c r="I46" s="40">
        <f t="shared" si="9"/>
        <v>25800.720000000001</v>
      </c>
      <c r="J46" s="40">
        <f t="shared" si="9"/>
        <v>192.03</v>
      </c>
      <c r="K46" s="40">
        <f t="shared" si="9"/>
        <v>-124.44</v>
      </c>
      <c r="L46" s="77">
        <f t="shared" si="9"/>
        <v>67.590000000000018</v>
      </c>
      <c r="M46" s="46">
        <f t="shared" si="9"/>
        <v>-14960.180000000006</v>
      </c>
    </row>
    <row r="47" spans="1:13" s="5" customFormat="1" x14ac:dyDescent="0.2">
      <c r="A47" s="134" t="s">
        <v>82</v>
      </c>
      <c r="B47" s="34">
        <v>130970.073367109</v>
      </c>
      <c r="C47" s="34">
        <v>134177.31274974998</v>
      </c>
      <c r="D47" s="34">
        <v>94177.598681749994</v>
      </c>
      <c r="E47" s="34">
        <v>88724.892595249999</v>
      </c>
      <c r="F47" s="34">
        <v>112597.13512569679</v>
      </c>
      <c r="G47" s="34">
        <v>80661.870093190897</v>
      </c>
      <c r="H47" s="34">
        <v>1383.2341231350001</v>
      </c>
      <c r="I47" s="34">
        <v>26193.539942671265</v>
      </c>
      <c r="J47" s="225">
        <v>-30.760000000000005</v>
      </c>
      <c r="K47" s="225">
        <v>-139.79999999999998</v>
      </c>
      <c r="L47" s="332">
        <f>J47+K47</f>
        <v>-170.56</v>
      </c>
      <c r="M47" s="47">
        <v>-19343.191563747168</v>
      </c>
    </row>
    <row r="48" spans="1:13" s="4" customFormat="1" ht="15.75" thickBot="1" x14ac:dyDescent="0.3">
      <c r="A48" s="9" t="s">
        <v>69</v>
      </c>
      <c r="B48" s="10">
        <f>SUM(B46-B47)/B47</f>
        <v>0.17154862981494959</v>
      </c>
      <c r="C48" s="10">
        <f t="shared" ref="C48:I48" si="10">SUM(C46-C47)/C47</f>
        <v>0.16733162104777538</v>
      </c>
      <c r="D48" s="10">
        <f t="shared" si="10"/>
        <v>0.14051453321685081</v>
      </c>
      <c r="E48" s="10">
        <f t="shared" si="10"/>
        <v>0.13219173404080167</v>
      </c>
      <c r="F48" s="10">
        <f t="shared" si="10"/>
        <v>9.2383832525497547E-2</v>
      </c>
      <c r="G48" s="10">
        <f t="shared" si="10"/>
        <v>6.1853759416250598E-2</v>
      </c>
      <c r="H48" s="10"/>
      <c r="I48" s="10">
        <f t="shared" si="10"/>
        <v>-1.4996825306201934E-2</v>
      </c>
      <c r="J48" s="10"/>
      <c r="K48" s="10"/>
      <c r="L48" s="48"/>
      <c r="M48" s="30">
        <f t="shared" ref="M48" si="11">SUM(M46-M47)/M47</f>
        <v>-0.22659195352031578</v>
      </c>
    </row>
    <row r="49" spans="1:13" s="4" customFormat="1" x14ac:dyDescent="0.25">
      <c r="A49" s="56" t="s">
        <v>44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3"/>
      <c r="M49" s="58"/>
    </row>
    <row r="50" spans="1:13" ht="15" customHeight="1" x14ac:dyDescent="0.25">
      <c r="A50" s="363" t="s">
        <v>46</v>
      </c>
      <c r="B50" s="363"/>
      <c r="C50" s="363"/>
      <c r="D50" s="363"/>
      <c r="E50" s="363"/>
      <c r="F50" s="363"/>
      <c r="G50" s="363"/>
    </row>
    <row r="51" spans="1:13" s="64" customFormat="1" ht="15.75" x14ac:dyDescent="0.25">
      <c r="A51" s="67" t="s">
        <v>71</v>
      </c>
    </row>
    <row r="52" spans="1:13" s="64" customFormat="1" ht="15.75" x14ac:dyDescent="0.25">
      <c r="A52" s="67" t="s">
        <v>72</v>
      </c>
    </row>
    <row r="53" spans="1:13" s="64" customFormat="1" ht="15.75" x14ac:dyDescent="0.25">
      <c r="A53" s="67" t="s">
        <v>76</v>
      </c>
    </row>
    <row r="54" spans="1:13" x14ac:dyDescent="0.25">
      <c r="A54" s="313" t="s">
        <v>83</v>
      </c>
    </row>
  </sheetData>
  <mergeCells count="2">
    <mergeCell ref="A1:E1"/>
    <mergeCell ref="A50:G50"/>
  </mergeCells>
  <pageMargins left="0.71" right="0.25" top="0.21" bottom="0.16" header="0.23" footer="0.16"/>
  <pageSetup paperSize="9" scale="66" orientation="landscape" r:id="rId1"/>
  <ignoredErrors>
    <ignoredError sqref="L29 L38 L44 L46" formula="1"/>
    <ignoredError sqref="B48 C48:G48 M48 I48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8"/>
  <sheetViews>
    <sheetView view="pageBreakPreview" zoomScale="110" zoomScaleSheetLayoutView="11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O18" sqref="O18"/>
    </sheetView>
  </sheetViews>
  <sheetFormatPr defaultRowHeight="15" x14ac:dyDescent="0.25"/>
  <cols>
    <col min="1" max="1" width="33.42578125" customWidth="1"/>
    <col min="2" max="2" width="13.85546875" customWidth="1"/>
    <col min="3" max="3" width="12.28515625" customWidth="1"/>
    <col min="4" max="4" width="15.85546875" customWidth="1"/>
    <col min="5" max="5" width="13.5703125" customWidth="1"/>
    <col min="6" max="6" width="10.7109375" customWidth="1"/>
    <col min="7" max="7" width="13.28515625" customWidth="1"/>
    <col min="8" max="8" width="9.85546875" style="31" customWidth="1"/>
    <col min="12" max="12" width="11.28515625" customWidth="1"/>
    <col min="13" max="13" width="17.28515625" customWidth="1"/>
    <col min="14" max="14" width="9.5703125" customWidth="1"/>
  </cols>
  <sheetData>
    <row r="1" spans="1:14" ht="30.75" thickBot="1" x14ac:dyDescent="0.3">
      <c r="A1" s="364" t="s">
        <v>81</v>
      </c>
      <c r="B1" s="365"/>
      <c r="C1" s="365"/>
      <c r="D1" s="366"/>
      <c r="H1" s="49"/>
      <c r="I1" s="51"/>
      <c r="K1" s="31"/>
      <c r="L1" s="50"/>
      <c r="M1" s="11" t="s">
        <v>0</v>
      </c>
    </row>
    <row r="2" spans="1:14" s="88" customFormat="1" ht="64.5" customHeight="1" thickBot="1" x14ac:dyDescent="0.25">
      <c r="A2" s="86" t="s">
        <v>1</v>
      </c>
      <c r="B2" s="97" t="s">
        <v>23</v>
      </c>
      <c r="C2" s="98" t="s">
        <v>24</v>
      </c>
      <c r="D2" s="99" t="s">
        <v>25</v>
      </c>
      <c r="E2" s="100" t="s">
        <v>43</v>
      </c>
      <c r="F2" s="100" t="s">
        <v>26</v>
      </c>
      <c r="G2" s="101" t="s">
        <v>27</v>
      </c>
      <c r="H2" s="102" t="s">
        <v>29</v>
      </c>
      <c r="I2" s="103" t="s">
        <v>30</v>
      </c>
      <c r="J2" s="208" t="s">
        <v>31</v>
      </c>
      <c r="K2" s="103" t="s">
        <v>38</v>
      </c>
      <c r="L2" s="103" t="s">
        <v>39</v>
      </c>
      <c r="M2" s="209" t="s">
        <v>45</v>
      </c>
      <c r="N2" s="209" t="s">
        <v>88</v>
      </c>
    </row>
    <row r="3" spans="1:14" ht="15.75" x14ac:dyDescent="0.25">
      <c r="A3" s="121" t="s">
        <v>49</v>
      </c>
      <c r="B3" s="12"/>
      <c r="C3" s="13"/>
      <c r="D3" s="13"/>
      <c r="E3" s="13"/>
      <c r="F3" s="78"/>
      <c r="G3" s="85"/>
      <c r="H3" s="205"/>
      <c r="I3" s="205"/>
      <c r="J3" s="206"/>
      <c r="K3" s="205"/>
      <c r="L3" s="205"/>
      <c r="M3" s="207"/>
    </row>
    <row r="4" spans="1:14" ht="15.75" x14ac:dyDescent="0.25">
      <c r="A4" s="253" t="s">
        <v>75</v>
      </c>
      <c r="B4" s="12">
        <v>0.06</v>
      </c>
      <c r="C4" s="13">
        <f>'Business Results'!M4+'Profit &amp; Ratios'!B4</f>
        <v>-14.34</v>
      </c>
      <c r="D4" s="13">
        <v>5.97</v>
      </c>
      <c r="E4" s="13">
        <v>-3.43</v>
      </c>
      <c r="F4" s="78">
        <f t="shared" ref="F4:F27" si="0">C4+D4+E4</f>
        <v>-11.8</v>
      </c>
      <c r="G4" s="85">
        <v>-11.8</v>
      </c>
      <c r="H4" s="205">
        <f>'Business Results'!F4/'Business Results'!C4</f>
        <v>0.11956521739130434</v>
      </c>
      <c r="I4" s="205">
        <f>'Business Results'!D4/'Business Results'!B4</f>
        <v>0.39130434782608692</v>
      </c>
      <c r="J4" s="300">
        <f>'Business Results'!G4/'Business Results'!E4</f>
        <v>-0.28571428571428575</v>
      </c>
      <c r="K4" s="299">
        <f>'Business Results'!H4/'Business Results'!F4</f>
        <v>-9.0909090909090912E-2</v>
      </c>
      <c r="L4" s="299" t="s">
        <v>78</v>
      </c>
      <c r="M4" s="301" t="s">
        <v>78</v>
      </c>
      <c r="N4" s="347">
        <v>2.48</v>
      </c>
    </row>
    <row r="5" spans="1:14" ht="15.75" x14ac:dyDescent="0.25">
      <c r="A5" s="165" t="s">
        <v>10</v>
      </c>
      <c r="B5" s="52">
        <v>883.77</v>
      </c>
      <c r="C5" s="13">
        <v>1187.31</v>
      </c>
      <c r="D5" s="13">
        <v>191.64</v>
      </c>
      <c r="E5" s="13">
        <v>-26.03</v>
      </c>
      <c r="F5" s="78">
        <f t="shared" si="0"/>
        <v>1352.9199999999998</v>
      </c>
      <c r="G5" s="149">
        <v>921.24</v>
      </c>
      <c r="H5" s="205">
        <f>'Business Results'!F5/'Business Results'!C5</f>
        <v>0.59291691175075412</v>
      </c>
      <c r="I5" s="205">
        <f>'Business Results'!D5/'Business Results'!B5</f>
        <v>0.7127986431231883</v>
      </c>
      <c r="J5" s="206">
        <f>'Business Results'!G5/'Business Results'!E5</f>
        <v>0.66724821203683382</v>
      </c>
      <c r="K5" s="205">
        <f>'Business Results'!H5/'Business Results'!D5</f>
        <v>4.7243685147061884E-2</v>
      </c>
      <c r="L5" s="205">
        <f>'Business Results'!I5/'Business Results'!D5</f>
        <v>0.20870726352906929</v>
      </c>
      <c r="M5" s="207">
        <f t="shared" ref="M5:M28" si="1">J5+K5+L5</f>
        <v>0.92319916071296504</v>
      </c>
      <c r="N5" s="347">
        <v>2.7624053691963515</v>
      </c>
    </row>
    <row r="6" spans="1:14" s="3" customFormat="1" ht="15.75" x14ac:dyDescent="0.25">
      <c r="A6" s="165" t="s">
        <v>50</v>
      </c>
      <c r="B6" s="17">
        <v>224.3</v>
      </c>
      <c r="C6" s="13">
        <f>'Business Results'!M6+'Profit &amp; Ratios'!B6</f>
        <v>7.0300000000000011</v>
      </c>
      <c r="D6" s="14">
        <v>44.91</v>
      </c>
      <c r="E6" s="14">
        <v>-144.57</v>
      </c>
      <c r="F6" s="78">
        <f t="shared" si="0"/>
        <v>-92.63</v>
      </c>
      <c r="G6" s="150">
        <v>-92.63</v>
      </c>
      <c r="H6" s="205">
        <f>'Business Results'!F6/'Business Results'!C6</f>
        <v>0.70912518555729265</v>
      </c>
      <c r="I6" s="205">
        <f>'Business Results'!D6/'Business Results'!B6</f>
        <v>0.723280375004277</v>
      </c>
      <c r="J6" s="206">
        <f>'Business Results'!G6/'Business Results'!E6</f>
        <v>0.82965642847135801</v>
      </c>
      <c r="K6" s="205">
        <f>'Business Results'!H6/'Business Results'!D6</f>
        <v>4.8441651620635011E-2</v>
      </c>
      <c r="L6" s="205">
        <f>'Business Results'!I6/'Business Results'!D6</f>
        <v>0.28644753337065276</v>
      </c>
      <c r="M6" s="207">
        <f t="shared" si="1"/>
        <v>1.1645456134626457</v>
      </c>
      <c r="N6" s="348">
        <v>1.86</v>
      </c>
    </row>
    <row r="7" spans="1:14" s="3" customFormat="1" ht="15.75" x14ac:dyDescent="0.25">
      <c r="A7" s="165" t="s">
        <v>51</v>
      </c>
      <c r="B7" s="55">
        <v>436.11</v>
      </c>
      <c r="C7" s="13">
        <f>'Business Results'!M7+'Profit &amp; Ratios'!B7</f>
        <v>310.27999999999997</v>
      </c>
      <c r="D7" s="237">
        <v>53.05</v>
      </c>
      <c r="E7" s="14">
        <v>-16.71</v>
      </c>
      <c r="F7" s="78">
        <f t="shared" si="0"/>
        <v>346.62</v>
      </c>
      <c r="G7" s="150">
        <v>242.61</v>
      </c>
      <c r="H7" s="205">
        <f>'Business Results'!F7/'Business Results'!C7</f>
        <v>0.68363121795136739</v>
      </c>
      <c r="I7" s="205">
        <f>'Business Results'!D7/'Business Results'!B7</f>
        <v>0.77786850681402153</v>
      </c>
      <c r="J7" s="206">
        <f>'Business Results'!G7/'Business Results'!E7</f>
        <v>0.72538104141877724</v>
      </c>
      <c r="K7" s="205">
        <f>'Business Results'!H7/'Business Results'!D7</f>
        <v>1.3264353264854633E-2</v>
      </c>
      <c r="L7" s="205">
        <f>'Business Results'!I7/'Business Results'!D7</f>
        <v>0.26916641075938658</v>
      </c>
      <c r="M7" s="207">
        <f t="shared" si="1"/>
        <v>1.0078118054430185</v>
      </c>
      <c r="N7" s="348">
        <v>1.6060000000000001</v>
      </c>
    </row>
    <row r="8" spans="1:14" s="3" customFormat="1" ht="15.75" x14ac:dyDescent="0.25">
      <c r="A8" s="165" t="s">
        <v>85</v>
      </c>
      <c r="B8" s="17">
        <v>1.47</v>
      </c>
      <c r="C8" s="13">
        <f>'Business Results'!M8+'Profit &amp; Ratios'!B8</f>
        <v>-21.419999999999998</v>
      </c>
      <c r="D8" s="237">
        <v>10.78</v>
      </c>
      <c r="E8" s="14">
        <v>-3.51</v>
      </c>
      <c r="F8" s="78">
        <f t="shared" si="0"/>
        <v>-14.149999999999999</v>
      </c>
      <c r="G8" s="150">
        <v>-14.15</v>
      </c>
      <c r="H8" s="205">
        <f>'Business Results'!F8/'Business Results'!C8</f>
        <v>2.3888849507336784E-2</v>
      </c>
      <c r="I8" s="205">
        <f>'Business Results'!D8/'Business Results'!B8</f>
        <v>0.64131282342099671</v>
      </c>
      <c r="J8" s="206">
        <f>'Business Results'!G8/'Business Results'!E8</f>
        <v>4.0825482279048905E-2</v>
      </c>
      <c r="K8" s="205">
        <f>'Business Results'!H8/'Business Results'!D8</f>
        <v>-0.11384989499281531</v>
      </c>
      <c r="L8" s="205">
        <f>'Business Results'!I8/'Business Results'!D8</f>
        <v>0.71294351718801818</v>
      </c>
      <c r="M8" s="298">
        <f t="shared" si="1"/>
        <v>0.63991910447425182</v>
      </c>
      <c r="N8" s="348">
        <v>3.33764300126</v>
      </c>
    </row>
    <row r="9" spans="1:14" s="3" customFormat="1" x14ac:dyDescent="0.25">
      <c r="A9" s="167" t="s">
        <v>84</v>
      </c>
      <c r="B9" s="17">
        <v>0.01</v>
      </c>
      <c r="C9" s="13">
        <v>-18.239999999999998</v>
      </c>
      <c r="D9" s="237">
        <v>2.9</v>
      </c>
      <c r="E9" s="14">
        <v>-11.95</v>
      </c>
      <c r="F9" s="78">
        <f t="shared" si="0"/>
        <v>-27.29</v>
      </c>
      <c r="G9" s="150">
        <v>-27.29</v>
      </c>
      <c r="H9" s="205">
        <f>'Business Results'!F9/'Business Results'!C9</f>
        <v>1.5384615384615384E-2</v>
      </c>
      <c r="I9" s="205">
        <f>'Business Results'!D9/'Business Results'!B9</f>
        <v>0.13846153846153844</v>
      </c>
      <c r="J9" s="336" t="s">
        <v>78</v>
      </c>
      <c r="K9" s="338" t="s">
        <v>78</v>
      </c>
      <c r="L9" s="339" t="s">
        <v>78</v>
      </c>
      <c r="M9" s="337" t="s">
        <v>78</v>
      </c>
      <c r="N9" s="348">
        <v>2.8050000000000002</v>
      </c>
    </row>
    <row r="10" spans="1:14" s="3" customFormat="1" ht="15.75" x14ac:dyDescent="0.25">
      <c r="A10" s="166" t="s">
        <v>52</v>
      </c>
      <c r="B10" s="55">
        <v>192.74</v>
      </c>
      <c r="C10" s="13">
        <f>'Business Results'!M10+'Profit &amp; Ratios'!B10</f>
        <v>36.100000000000051</v>
      </c>
      <c r="D10" s="14">
        <v>44.93</v>
      </c>
      <c r="E10" s="14">
        <v>-2.4</v>
      </c>
      <c r="F10" s="78">
        <f t="shared" si="0"/>
        <v>78.630000000000052</v>
      </c>
      <c r="G10" s="150">
        <v>78.63</v>
      </c>
      <c r="H10" s="205">
        <f>'Business Results'!F10/'Business Results'!C10</f>
        <v>0.62505959124252219</v>
      </c>
      <c r="I10" s="205">
        <f>'Business Results'!D10/'Business Results'!B10</f>
        <v>0.79264364921998753</v>
      </c>
      <c r="J10" s="206">
        <f>'Business Results'!G10/'Business Results'!E10</f>
        <v>0.75719820650221059</v>
      </c>
      <c r="K10" s="205">
        <f>'Business Results'!H10/'Business Results'!D10</f>
        <v>3.1897715541202324E-3</v>
      </c>
      <c r="L10" s="205">
        <f>'Business Results'!I10/'Business Results'!D10</f>
        <v>0.3074688302406226</v>
      </c>
      <c r="M10" s="207">
        <f t="shared" si="1"/>
        <v>1.0678568082969535</v>
      </c>
      <c r="N10" s="348">
        <v>1.69</v>
      </c>
    </row>
    <row r="11" spans="1:14" s="3" customFormat="1" ht="15.75" x14ac:dyDescent="0.25">
      <c r="A11" s="165" t="s">
        <v>74</v>
      </c>
      <c r="B11" s="29">
        <v>0</v>
      </c>
      <c r="C11" s="13">
        <f>'Business Results'!M11+'Profit &amp; Ratios'!B11</f>
        <v>-83.31</v>
      </c>
      <c r="D11" s="14">
        <v>18.12</v>
      </c>
      <c r="E11" s="14">
        <v>-4.74</v>
      </c>
      <c r="F11" s="78">
        <v>-69.92</v>
      </c>
      <c r="G11" s="150">
        <v>-70.13</v>
      </c>
      <c r="H11" s="205">
        <f>'Business Results'!F11/'Business Results'!C11</f>
        <v>9.6299855838539158E-2</v>
      </c>
      <c r="I11" s="205">
        <f>'Business Results'!D11/'Business Results'!B11</f>
        <v>0.80477917644548758</v>
      </c>
      <c r="J11" s="206">
        <f>'Business Results'!G11/'Business Results'!E11</f>
        <v>0.93967828418230559</v>
      </c>
      <c r="K11" s="205">
        <f>'Business Results'!H11/'Business Results'!D11</f>
        <v>1.670201484623542E-2</v>
      </c>
      <c r="L11" s="205">
        <f>'Business Results'!I11/'Business Results'!D11</f>
        <v>1.0933191940615059</v>
      </c>
      <c r="M11" s="207">
        <f t="shared" si="1"/>
        <v>2.049699493090047</v>
      </c>
      <c r="N11" s="348">
        <v>5.4775159912000007</v>
      </c>
    </row>
    <row r="12" spans="1:14" s="3" customFormat="1" ht="15.75" x14ac:dyDescent="0.25">
      <c r="A12" s="165" t="s">
        <v>70</v>
      </c>
      <c r="B12" s="14">
        <v>489.34</v>
      </c>
      <c r="C12" s="13">
        <f>'Business Results'!M12+'Profit &amp; Ratios'!B12</f>
        <v>471.11000000000018</v>
      </c>
      <c r="D12" s="14">
        <v>152.99</v>
      </c>
      <c r="E12" s="14">
        <v>-110.83</v>
      </c>
      <c r="F12" s="78">
        <f t="shared" si="0"/>
        <v>513.2700000000001</v>
      </c>
      <c r="G12" s="150">
        <v>403.71</v>
      </c>
      <c r="H12" s="205">
        <f>'Business Results'!F12/'Business Results'!C12</f>
        <v>0.59778195432847236</v>
      </c>
      <c r="I12" s="205">
        <f>'Business Results'!D12/'Business Results'!B12</f>
        <v>0.4740046941208263</v>
      </c>
      <c r="J12" s="206">
        <f>'Business Results'!G12/'Business Results'!E12</f>
        <v>0.74358991484388037</v>
      </c>
      <c r="K12" s="205">
        <f>'Business Results'!H12/'Business Results'!D12</f>
        <v>-7.7679511963605632E-2</v>
      </c>
      <c r="L12" s="205">
        <f>'Business Results'!I12/'Business Results'!D12</f>
        <v>0.30515876231377409</v>
      </c>
      <c r="M12" s="207">
        <f t="shared" si="1"/>
        <v>0.97106916519404884</v>
      </c>
      <c r="N12" s="348">
        <v>2.06</v>
      </c>
    </row>
    <row r="13" spans="1:14" s="3" customFormat="1" ht="15.75" x14ac:dyDescent="0.25">
      <c r="A13" s="165" t="s">
        <v>53</v>
      </c>
      <c r="B13" s="14">
        <v>1154.25</v>
      </c>
      <c r="C13" s="13">
        <v>923.7</v>
      </c>
      <c r="D13" s="14">
        <v>405.89</v>
      </c>
      <c r="E13" s="14">
        <v>-133.37</v>
      </c>
      <c r="F13" s="78">
        <f t="shared" si="0"/>
        <v>1196.2200000000003</v>
      </c>
      <c r="G13" s="150">
        <v>861.78</v>
      </c>
      <c r="H13" s="205">
        <f>'Business Results'!F13/'Business Results'!C13</f>
        <v>0.76527590719734107</v>
      </c>
      <c r="I13" s="205">
        <f>'Business Results'!D13/'Business Results'!B13</f>
        <v>0.63485111496862068</v>
      </c>
      <c r="J13" s="206">
        <f>'Business Results'!G13/'Business Results'!E13</f>
        <v>0.76894207383679636</v>
      </c>
      <c r="K13" s="205">
        <f>'Business Results'!H13/'Business Results'!D13</f>
        <v>-3.6196136019457571E-2</v>
      </c>
      <c r="L13" s="205">
        <f>'Business Results'!I13/'Business Results'!D13</f>
        <v>0.26920772592150682</v>
      </c>
      <c r="M13" s="207">
        <f t="shared" si="1"/>
        <v>1.0019536637388455</v>
      </c>
      <c r="N13" s="348">
        <v>2.0500928914106256</v>
      </c>
    </row>
    <row r="14" spans="1:14" s="3" customFormat="1" ht="15.75" x14ac:dyDescent="0.25">
      <c r="A14" s="165" t="s">
        <v>54</v>
      </c>
      <c r="B14" s="14">
        <v>397.15</v>
      </c>
      <c r="C14" s="13">
        <v>124.97</v>
      </c>
      <c r="D14" s="14">
        <v>137.75</v>
      </c>
      <c r="E14" s="14">
        <v>-4.93</v>
      </c>
      <c r="F14" s="78">
        <v>257.77999999999997</v>
      </c>
      <c r="G14" s="150">
        <v>189.29</v>
      </c>
      <c r="H14" s="205">
        <f>'Business Results'!F14/'Business Results'!C14</f>
        <v>0.89688499830039847</v>
      </c>
      <c r="I14" s="205">
        <f>'Business Results'!D14/'Business Results'!B14</f>
        <v>0.64869874944290462</v>
      </c>
      <c r="J14" s="206">
        <f>'Business Results'!G14/'Business Results'!E14</f>
        <v>0.82894098525790172</v>
      </c>
      <c r="K14" s="205">
        <f>'Business Results'!H14/'Business Results'!D14</f>
        <v>3.0951989927191108E-2</v>
      </c>
      <c r="L14" s="205">
        <f>'Business Results'!I14/'Business Results'!D14</f>
        <v>0.19515246072151968</v>
      </c>
      <c r="M14" s="298">
        <f t="shared" si="1"/>
        <v>1.0550454359066124</v>
      </c>
      <c r="N14" s="348">
        <v>1.62</v>
      </c>
    </row>
    <row r="15" spans="1:14" s="3" customFormat="1" ht="15.75" x14ac:dyDescent="0.25">
      <c r="A15" s="165" t="s">
        <v>55</v>
      </c>
      <c r="B15" s="14">
        <v>10.18</v>
      </c>
      <c r="C15" s="13">
        <f>'Business Results'!M15+'Profit &amp; Ratios'!B15</f>
        <v>-39.269999999999989</v>
      </c>
      <c r="D15" s="14">
        <v>7.71</v>
      </c>
      <c r="E15" s="14">
        <v>-0.99</v>
      </c>
      <c r="F15" s="78">
        <f t="shared" si="0"/>
        <v>-32.54999999999999</v>
      </c>
      <c r="G15" s="150">
        <v>-32.549999999999997</v>
      </c>
      <c r="H15" s="205">
        <f>'Business Results'!F15/'Business Results'!C15</f>
        <v>0.49516111879187497</v>
      </c>
      <c r="I15" s="205">
        <f>'Business Results'!D15/'Business Results'!B15</f>
        <v>0.87890393225093055</v>
      </c>
      <c r="J15" s="206">
        <f>'Business Results'!G15/'Business Results'!E15</f>
        <v>0.71657892465694306</v>
      </c>
      <c r="K15" s="205">
        <f>'Business Results'!H15/'Business Results'!D15</f>
        <v>8.2300233214680246E-2</v>
      </c>
      <c r="L15" s="205">
        <f>'Business Results'!I15/'Business Results'!D15</f>
        <v>0.42242543267460414</v>
      </c>
      <c r="M15" s="207">
        <f t="shared" si="1"/>
        <v>1.2213045905462274</v>
      </c>
      <c r="N15" s="348">
        <v>1.88</v>
      </c>
    </row>
    <row r="16" spans="1:14" s="3" customFormat="1" ht="15.75" x14ac:dyDescent="0.25">
      <c r="A16" s="165" t="s">
        <v>87</v>
      </c>
      <c r="B16" s="14">
        <v>52.17</v>
      </c>
      <c r="C16" s="13">
        <f>'Business Results'!M16+'Profit &amp; Ratios'!B16</f>
        <v>-165.57999999999998</v>
      </c>
      <c r="D16" s="14">
        <v>21</v>
      </c>
      <c r="E16" s="14">
        <v>-9.07</v>
      </c>
      <c r="F16" s="78">
        <f t="shared" si="0"/>
        <v>-153.64999999999998</v>
      </c>
      <c r="G16" s="150">
        <v>-153.65</v>
      </c>
      <c r="H16" s="205">
        <f>'Business Results'!F16/'Business Results'!C16</f>
        <v>0.56075781344274156</v>
      </c>
      <c r="I16" s="205">
        <f>'Business Results'!D16/'Business Results'!B16</f>
        <v>0.85710261717266978</v>
      </c>
      <c r="J16" s="206">
        <f>'Business Results'!G16/'Business Results'!E16</f>
        <v>0.69602679881891805</v>
      </c>
      <c r="K16" s="205">
        <f>'Business Results'!H16/'Business Results'!D16</f>
        <v>7.7859541330285068E-2</v>
      </c>
      <c r="L16" s="205">
        <f>'Business Results'!I16/'Business Results'!D16</f>
        <v>0.48514681717510888</v>
      </c>
      <c r="M16" s="207">
        <f t="shared" si="1"/>
        <v>1.2590331573243119</v>
      </c>
      <c r="N16" s="348">
        <v>2.4</v>
      </c>
    </row>
    <row r="17" spans="1:14" s="3" customFormat="1" ht="15.75" x14ac:dyDescent="0.25">
      <c r="A17" s="165" t="s">
        <v>12</v>
      </c>
      <c r="B17" s="13">
        <v>71.25</v>
      </c>
      <c r="C17" s="13">
        <f>'Business Results'!M17+'Profit &amp; Ratios'!B17</f>
        <v>-11.320000000000036</v>
      </c>
      <c r="D17" s="13">
        <v>19</v>
      </c>
      <c r="E17" s="13">
        <v>-1.62</v>
      </c>
      <c r="F17" s="333">
        <f t="shared" si="0"/>
        <v>6.0599999999999641</v>
      </c>
      <c r="G17" s="149">
        <v>4.91</v>
      </c>
      <c r="H17" s="205">
        <f>'Business Results'!F17/'Business Results'!C17</f>
        <v>0.72424502034696936</v>
      </c>
      <c r="I17" s="205">
        <f>'Business Results'!D17/'Business Results'!B17</f>
        <v>0.71315194896428635</v>
      </c>
      <c r="J17" s="206">
        <f>'Business Results'!G17/'Business Results'!E17</f>
        <v>0.82915894554366676</v>
      </c>
      <c r="K17" s="205">
        <f>'Business Results'!H17/'Business Results'!D17</f>
        <v>-3.1548680812544923E-2</v>
      </c>
      <c r="L17" s="205">
        <f>'Business Results'!I17/'Business Results'!D17</f>
        <v>0.40408934799392987</v>
      </c>
      <c r="M17" s="207">
        <f t="shared" si="1"/>
        <v>1.2016996127250517</v>
      </c>
      <c r="N17" s="348">
        <v>2.0099999999999998</v>
      </c>
    </row>
    <row r="18" spans="1:14" s="3" customFormat="1" ht="15.75" x14ac:dyDescent="0.25">
      <c r="A18" s="165" t="s">
        <v>56</v>
      </c>
      <c r="B18" s="346">
        <v>2787.63</v>
      </c>
      <c r="C18" s="13">
        <f>'Business Results'!M18+'Profit &amp; Ratios'!B18</f>
        <v>-2796.3</v>
      </c>
      <c r="D18" s="342">
        <v>716.86</v>
      </c>
      <c r="E18" s="342">
        <v>-103.03</v>
      </c>
      <c r="F18" s="342">
        <f t="shared" si="0"/>
        <v>-2182.4700000000003</v>
      </c>
      <c r="G18" s="342">
        <v>-2170.73</v>
      </c>
      <c r="H18" s="205">
        <f>'Business Results'!F18/'Business Results'!C18</f>
        <v>1.0404002747931649</v>
      </c>
      <c r="I18" s="205">
        <f>'Business Results'!D18/'Business Results'!B18</f>
        <v>0.70581322189703555</v>
      </c>
      <c r="J18" s="206">
        <f>'Business Results'!G18/'Business Results'!E18</f>
        <v>1.1423819046325709</v>
      </c>
      <c r="K18" s="205">
        <f>'Business Results'!H18/'Business Results'!D18</f>
        <v>9.5975661557489364E-2</v>
      </c>
      <c r="L18" s="205">
        <f>'Business Results'!I18/'Business Results'!D18</f>
        <v>0.25113497700390497</v>
      </c>
      <c r="M18" s="207">
        <f t="shared" si="1"/>
        <v>1.4894925431939652</v>
      </c>
      <c r="N18" s="348">
        <v>1.55</v>
      </c>
    </row>
    <row r="19" spans="1:14" s="3" customFormat="1" ht="15.75" x14ac:dyDescent="0.25">
      <c r="A19" s="165" t="s">
        <v>13</v>
      </c>
      <c r="B19" s="14">
        <v>3528.28</v>
      </c>
      <c r="C19" s="13">
        <f>'Business Results'!M19+'Profit &amp; Ratios'!B19</f>
        <v>1003.3799999999978</v>
      </c>
      <c r="D19" s="14">
        <v>1636.58</v>
      </c>
      <c r="E19" s="14">
        <v>85.09</v>
      </c>
      <c r="F19" s="78">
        <v>2725.06</v>
      </c>
      <c r="G19" s="150">
        <v>2200.92</v>
      </c>
      <c r="H19" s="205">
        <f>'Business Results'!F19/'Business Results'!C19</f>
        <v>0.74827853322934557</v>
      </c>
      <c r="I19" s="205">
        <f>'Business Results'!D19/'Business Results'!B19</f>
        <v>0.83294613405534557</v>
      </c>
      <c r="J19" s="206">
        <f>'Business Results'!G19/'Business Results'!E19</f>
        <v>0.85661914563539954</v>
      </c>
      <c r="K19" s="205">
        <f>'Business Results'!H19/'Business Results'!D19</f>
        <v>8.7038534859362443E-2</v>
      </c>
      <c r="L19" s="205">
        <f>'Business Results'!I19/'Business Results'!D19</f>
        <v>0.1686791831592811</v>
      </c>
      <c r="M19" s="207">
        <f t="shared" si="1"/>
        <v>1.1123368636540429</v>
      </c>
      <c r="N19" s="348">
        <v>2.58</v>
      </c>
    </row>
    <row r="20" spans="1:14" s="3" customFormat="1" ht="15.75" x14ac:dyDescent="0.25">
      <c r="A20" s="165" t="s">
        <v>57</v>
      </c>
      <c r="B20" s="14">
        <v>2980</v>
      </c>
      <c r="C20" s="13">
        <v>1157</v>
      </c>
      <c r="D20" s="14">
        <v>312</v>
      </c>
      <c r="E20" s="14">
        <v>87</v>
      </c>
      <c r="F20" s="333">
        <v>1382</v>
      </c>
      <c r="G20" s="151">
        <v>1510</v>
      </c>
      <c r="H20" s="205">
        <f>'Business Results'!F20/'Business Results'!C20</f>
        <v>0.8691194708557255</v>
      </c>
      <c r="I20" s="205">
        <f>'Business Results'!D20/'Business Results'!B20</f>
        <v>0.85439209337990973</v>
      </c>
      <c r="J20" s="206">
        <f>'Business Results'!G20/'Business Results'!E20</f>
        <v>0.85386373078520983</v>
      </c>
      <c r="K20" s="205">
        <f>'Business Results'!H20/'Business Results'!D20</f>
        <v>6.3522138013562032E-2</v>
      </c>
      <c r="L20" s="205">
        <f>'Business Results'!I20/'Business Results'!D20</f>
        <v>0.26854806541683285</v>
      </c>
      <c r="M20" s="207">
        <f t="shared" si="1"/>
        <v>1.1859339342156048</v>
      </c>
      <c r="N20" s="348">
        <v>1.67</v>
      </c>
    </row>
    <row r="21" spans="1:14" s="3" customFormat="1" ht="15.75" x14ac:dyDescent="0.25">
      <c r="A21" s="165" t="s">
        <v>58</v>
      </c>
      <c r="B21" s="14">
        <v>11.5</v>
      </c>
      <c r="C21" s="13">
        <f>'Business Results'!M21+'Profit &amp; Ratios'!B21</f>
        <v>-5.2500000000000071</v>
      </c>
      <c r="D21" s="14">
        <v>13.52</v>
      </c>
      <c r="E21" s="14">
        <v>-6.56</v>
      </c>
      <c r="F21" s="78">
        <f t="shared" si="0"/>
        <v>1.7099999999999929</v>
      </c>
      <c r="G21" s="27">
        <v>1.1100000000000001</v>
      </c>
      <c r="H21" s="205">
        <f>'Business Results'!F21/'Business Results'!C21</f>
        <v>0.50920840064620365</v>
      </c>
      <c r="I21" s="205">
        <f>'Business Results'!D21/'Business Results'!B21</f>
        <v>0.91012582384661478</v>
      </c>
      <c r="J21" s="206">
        <f>'Business Results'!G21/'Business Results'!E21</f>
        <v>0.76457883369330459</v>
      </c>
      <c r="K21" s="205">
        <f>'Business Results'!H21/'Business Results'!D21</f>
        <v>6.8334430546412112E-2</v>
      </c>
      <c r="L21" s="205">
        <f>'Business Results'!I21/'Business Results'!D21</f>
        <v>0.34246214614878212</v>
      </c>
      <c r="M21" s="207">
        <f t="shared" si="1"/>
        <v>1.1753754103884988</v>
      </c>
      <c r="N21" s="348">
        <v>4.32</v>
      </c>
    </row>
    <row r="22" spans="1:14" s="3" customFormat="1" ht="15.75" x14ac:dyDescent="0.25">
      <c r="A22" s="165" t="s">
        <v>59</v>
      </c>
      <c r="B22" s="14">
        <v>516.54</v>
      </c>
      <c r="C22" s="13">
        <v>121.94</v>
      </c>
      <c r="D22" s="14">
        <v>87.53</v>
      </c>
      <c r="E22" s="14">
        <v>-44.47</v>
      </c>
      <c r="F22" s="78">
        <f t="shared" si="0"/>
        <v>165</v>
      </c>
      <c r="G22" s="151">
        <v>165</v>
      </c>
      <c r="H22" s="205">
        <f>'Business Results'!F22/'Business Results'!C22</f>
        <v>0.72005794260792488</v>
      </c>
      <c r="I22" s="205">
        <f>'Business Results'!D22/'Business Results'!B22</f>
        <v>0.62408760564047128</v>
      </c>
      <c r="J22" s="206">
        <f>'Business Results'!G22/'Business Results'!E22</f>
        <v>0.84713866496711798</v>
      </c>
      <c r="K22" s="205">
        <f>'Business Results'!H22/'Business Results'!D22</f>
        <v>-1.8197910575145009E-2</v>
      </c>
      <c r="L22" s="205">
        <f>'Business Results'!I22/'Business Results'!D22</f>
        <v>0.28113669769720723</v>
      </c>
      <c r="M22" s="207">
        <f t="shared" si="1"/>
        <v>1.1100774520891803</v>
      </c>
      <c r="N22" s="348">
        <v>1.68</v>
      </c>
    </row>
    <row r="23" spans="1:14" s="3" customFormat="1" x14ac:dyDescent="0.25">
      <c r="A23" s="167" t="s">
        <v>60</v>
      </c>
      <c r="B23" s="29">
        <v>267.73</v>
      </c>
      <c r="C23" s="13">
        <v>68.41</v>
      </c>
      <c r="D23" s="29">
        <v>70.95</v>
      </c>
      <c r="E23" s="29">
        <v>-13.34</v>
      </c>
      <c r="F23" s="78">
        <f t="shared" si="0"/>
        <v>126.02000000000001</v>
      </c>
      <c r="G23" s="151">
        <v>83.3</v>
      </c>
      <c r="H23" s="205">
        <f>'Business Results'!F23/'Business Results'!C23</f>
        <v>0.69612899088175706</v>
      </c>
      <c r="I23" s="205">
        <f>'Business Results'!D23/'Business Results'!B23</f>
        <v>0.77458985149269655</v>
      </c>
      <c r="J23" s="206">
        <f>'Business Results'!G23/'Business Results'!E23</f>
        <v>0.80413205252416975</v>
      </c>
      <c r="K23" s="205">
        <f>'Business Results'!H23/'Business Results'!D23</f>
        <v>2.5658312377896651E-2</v>
      </c>
      <c r="L23" s="205">
        <f>'Business Results'!I23/'Business Results'!D23</f>
        <v>0.25969322224901459</v>
      </c>
      <c r="M23" s="207">
        <f t="shared" si="1"/>
        <v>1.0894835871510811</v>
      </c>
      <c r="N23" s="348">
        <v>2.21</v>
      </c>
    </row>
    <row r="24" spans="1:14" s="15" customFormat="1" x14ac:dyDescent="0.25">
      <c r="A24" s="167" t="s">
        <v>61</v>
      </c>
      <c r="B24" s="216">
        <v>282.14</v>
      </c>
      <c r="C24" s="13">
        <f>'Business Results'!M24+'Profit &amp; Ratios'!B24</f>
        <v>377.28999999999996</v>
      </c>
      <c r="D24" s="216">
        <v>109.75</v>
      </c>
      <c r="E24" s="216">
        <v>-64.650000000000006</v>
      </c>
      <c r="F24" s="78">
        <f t="shared" si="0"/>
        <v>422.39</v>
      </c>
      <c r="G24" s="155">
        <v>395.69</v>
      </c>
      <c r="H24" s="205">
        <f>'Business Results'!F24/'Business Results'!C24</f>
        <v>0.51907148747189158</v>
      </c>
      <c r="I24" s="205">
        <f>'Business Results'!D24/'Business Results'!B24</f>
        <v>0.48727498448168843</v>
      </c>
      <c r="J24" s="206">
        <f>'Business Results'!G24/'Business Results'!E24</f>
        <v>0.7147355676567837</v>
      </c>
      <c r="K24" s="205">
        <f>'Business Results'!H24/'Business Results'!D24</f>
        <v>-8.1505500868558192E-2</v>
      </c>
      <c r="L24" s="205">
        <f>'Business Results'!I24/'Business Results'!D24</f>
        <v>0.33109438332368268</v>
      </c>
      <c r="M24" s="207">
        <f t="shared" si="1"/>
        <v>0.96432445011190815</v>
      </c>
      <c r="N24" s="351">
        <v>2.54</v>
      </c>
    </row>
    <row r="25" spans="1:14" s="16" customFormat="1" x14ac:dyDescent="0.25">
      <c r="A25" s="167" t="s">
        <v>62</v>
      </c>
      <c r="B25" s="210">
        <v>670.44</v>
      </c>
      <c r="C25" s="13">
        <f>'Business Results'!M25+'Profit &amp; Ratios'!B25</f>
        <v>500.99000000000012</v>
      </c>
      <c r="D25" s="140">
        <v>73.209999999999994</v>
      </c>
      <c r="E25" s="140">
        <v>-0.91</v>
      </c>
      <c r="F25" s="78">
        <f t="shared" si="0"/>
        <v>573.29000000000019</v>
      </c>
      <c r="G25" s="152">
        <v>400.01</v>
      </c>
      <c r="H25" s="334">
        <f>'Business Results'!F25/'Business Results'!C25</f>
        <v>0.90735463558731333</v>
      </c>
      <c r="I25" s="334">
        <f>'Business Results'!D25/'Business Results'!B25</f>
        <v>0.94115938993507109</v>
      </c>
      <c r="J25" s="335">
        <f>'Business Results'!G25/'Business Results'!E25</f>
        <v>0.93751651041301631</v>
      </c>
      <c r="K25" s="205">
        <f>'Business Results'!H25/'Business Results'!D25</f>
        <v>2.8632121993778924E-2</v>
      </c>
      <c r="L25" s="205">
        <f>'Business Results'!I25/'Business Results'!D25</f>
        <v>0.11569177857016412</v>
      </c>
      <c r="M25" s="207">
        <f t="shared" si="1"/>
        <v>1.0818404109769595</v>
      </c>
      <c r="N25" s="351">
        <v>2.35</v>
      </c>
    </row>
    <row r="26" spans="1:14" s="3" customFormat="1" x14ac:dyDescent="0.25">
      <c r="A26" s="168" t="s">
        <v>63</v>
      </c>
      <c r="B26" s="55">
        <v>385.67</v>
      </c>
      <c r="C26" s="13">
        <f>'Business Results'!M26+'Profit &amp; Ratios'!B26</f>
        <v>111.27000000000004</v>
      </c>
      <c r="D26" s="18">
        <v>112.94</v>
      </c>
      <c r="E26" s="18">
        <v>-19.84</v>
      </c>
      <c r="F26" s="78">
        <f t="shared" si="0"/>
        <v>204.37000000000003</v>
      </c>
      <c r="G26" s="153">
        <v>156.71</v>
      </c>
      <c r="H26" s="205">
        <f>'Business Results'!F26/'Business Results'!C26</f>
        <v>0.62163842071792741</v>
      </c>
      <c r="I26" s="205">
        <f>'Business Results'!D26/'Business Results'!B26</f>
        <v>0.72352426084269084</v>
      </c>
      <c r="J26" s="206">
        <f>'Business Results'!G26/'Business Results'!E26</f>
        <v>0.71117864002380549</v>
      </c>
      <c r="K26" s="205">
        <f>'Business Results'!H26/'Business Results'!D26</f>
        <v>3.9285332899400456E-2</v>
      </c>
      <c r="L26" s="205">
        <f>'Business Results'!I26/'Business Results'!D26</f>
        <v>0.27619996847206474</v>
      </c>
      <c r="M26" s="207">
        <f t="shared" si="1"/>
        <v>1.0266639413952707</v>
      </c>
      <c r="N26" s="348">
        <v>1.69</v>
      </c>
    </row>
    <row r="27" spans="1:14" s="3" customFormat="1" x14ac:dyDescent="0.25">
      <c r="A27" s="167" t="s">
        <v>64</v>
      </c>
      <c r="B27" s="18">
        <v>3084.77</v>
      </c>
      <c r="C27" s="13">
        <f>'Business Results'!M27+'Profit &amp; Ratios'!B27</f>
        <v>542.78999999999951</v>
      </c>
      <c r="D27" s="18">
        <v>668.85</v>
      </c>
      <c r="E27" s="18">
        <v>16.32</v>
      </c>
      <c r="F27" s="78">
        <f t="shared" si="0"/>
        <v>1227.9599999999994</v>
      </c>
      <c r="G27" s="153">
        <v>1002.66</v>
      </c>
      <c r="H27" s="205">
        <f>'Business Results'!F27/'Business Results'!C27</f>
        <v>0.91318381575534546</v>
      </c>
      <c r="I27" s="205">
        <f>'Business Results'!D27/'Business Results'!B27</f>
        <v>0.71087237771766409</v>
      </c>
      <c r="J27" s="206">
        <f>'Business Results'!G27/'Business Results'!E27</f>
        <v>0.94377022590813453</v>
      </c>
      <c r="K27" s="205">
        <f>'Business Results'!H27/'Business Results'!D27</f>
        <v>5.3879312084206661E-2</v>
      </c>
      <c r="L27" s="205">
        <f>'Business Results'!I27/'Business Results'!D27</f>
        <v>0.20966113472693129</v>
      </c>
      <c r="M27" s="207">
        <f t="shared" si="1"/>
        <v>1.2073106727192726</v>
      </c>
      <c r="N27" s="348">
        <v>1.54</v>
      </c>
    </row>
    <row r="28" spans="1:14" s="3" customFormat="1" x14ac:dyDescent="0.25">
      <c r="A28" s="167" t="s">
        <v>11</v>
      </c>
      <c r="B28" s="18">
        <v>100.82</v>
      </c>
      <c r="C28" s="13">
        <f>'Business Results'!M28+'Profit &amp; Ratios'!B28</f>
        <v>391.5</v>
      </c>
      <c r="D28" s="18">
        <v>40.19</v>
      </c>
      <c r="E28" s="18">
        <v>-2.11</v>
      </c>
      <c r="F28" s="78">
        <v>429.57</v>
      </c>
      <c r="G28" s="153">
        <v>296.56</v>
      </c>
      <c r="H28" s="205">
        <f>'Business Results'!F28/'Business Results'!C28</f>
        <v>0.54287356868372938</v>
      </c>
      <c r="I28" s="205">
        <f>'Business Results'!D28/'Business Results'!B28</f>
        <v>0.59560509940022321</v>
      </c>
      <c r="J28" s="206">
        <f>'Business Results'!G28/'Business Results'!E28</f>
        <v>0.56296302483107685</v>
      </c>
      <c r="K28" s="205">
        <f>'Business Results'!H28/'Business Results'!D28</f>
        <v>-3.9190328111831207E-2</v>
      </c>
      <c r="L28" s="205">
        <f>'Business Results'!I28/'Business Results'!D28</f>
        <v>0.20868086837745942</v>
      </c>
      <c r="M28" s="207">
        <f t="shared" si="1"/>
        <v>0.73245356509670501</v>
      </c>
      <c r="N28" s="348">
        <v>2.2999999999999998</v>
      </c>
    </row>
    <row r="29" spans="1:14" s="3" customFormat="1" x14ac:dyDescent="0.25">
      <c r="A29" s="117" t="s">
        <v>65</v>
      </c>
      <c r="B29" s="148">
        <f>SUM(B4:B28)</f>
        <v>18528.32</v>
      </c>
      <c r="C29" s="148">
        <f t="shared" ref="C29:G29" si="2">SUM(C4:C28)</f>
        <v>4180.0399999999972</v>
      </c>
      <c r="D29" s="148">
        <f t="shared" si="2"/>
        <v>4959.0199999999995</v>
      </c>
      <c r="E29" s="148">
        <f t="shared" si="2"/>
        <v>-540.65</v>
      </c>
      <c r="F29" s="148">
        <f t="shared" si="2"/>
        <v>8424.409999999998</v>
      </c>
      <c r="G29" s="148">
        <f t="shared" si="2"/>
        <v>6341.2000000000007</v>
      </c>
      <c r="H29" s="306">
        <f>'Business Results'!F29/'Business Results'!C29</f>
        <v>0.7824948099049075</v>
      </c>
      <c r="I29" s="306">
        <f>'Business Results'!D29/'Business Results'!B29</f>
        <v>0.7220150374590788</v>
      </c>
      <c r="J29" s="307">
        <f>'Business Results'!G29/'Business Results'!E29</f>
        <v>0.86060098364480286</v>
      </c>
      <c r="K29" s="306">
        <f>'Business Results'!H29/'Business Results'!D29</f>
        <v>4.3579456795696116E-2</v>
      </c>
      <c r="L29" s="306">
        <f>'Business Results'!I29/'Business Results'!D29</f>
        <v>0.23458774376918731</v>
      </c>
      <c r="M29" s="308">
        <f t="shared" ref="M29:M47" si="3">J29+K29+L29</f>
        <v>1.1387681842096862</v>
      </c>
      <c r="N29" s="349" t="s">
        <v>48</v>
      </c>
    </row>
    <row r="30" spans="1:14" s="15" customFormat="1" x14ac:dyDescent="0.25">
      <c r="A30" s="134" t="s">
        <v>82</v>
      </c>
      <c r="B30" s="141">
        <v>15582.7</v>
      </c>
      <c r="C30" s="255">
        <v>-3385.4015934000017</v>
      </c>
      <c r="D30" s="144">
        <v>4607.46</v>
      </c>
      <c r="E30" s="144">
        <v>-125.65999999999988</v>
      </c>
      <c r="F30" s="144">
        <v>1096.3984065999989</v>
      </c>
      <c r="G30" s="154">
        <v>159.59999999999991</v>
      </c>
      <c r="H30" s="274">
        <f>'Business Results'!F30/'Business Results'!C30</f>
        <v>0.82752557278086858</v>
      </c>
      <c r="I30" s="274">
        <f>'Business Results'!D30/'Business Results'!B30</f>
        <v>0.7432301200007837</v>
      </c>
      <c r="J30" s="275">
        <f>'Business Results'!G30/'Business Results'!E30</f>
        <v>0.91667992941656495</v>
      </c>
      <c r="K30" s="274">
        <f>'Business Results'!H30/'Business Results'!D30</f>
        <v>2.0882446264945724E-2</v>
      </c>
      <c r="L30" s="274">
        <f>'Business Results'!I30/'Business Results'!D30</f>
        <v>0.275749375645021</v>
      </c>
      <c r="M30" s="276">
        <f t="shared" si="3"/>
        <v>1.2133117513265317</v>
      </c>
      <c r="N30" s="353" t="s">
        <v>48</v>
      </c>
    </row>
    <row r="31" spans="1:14" s="16" customFormat="1" ht="15.75" x14ac:dyDescent="0.25">
      <c r="A31" s="114" t="s">
        <v>66</v>
      </c>
      <c r="B31" s="211"/>
      <c r="C31" s="13"/>
      <c r="D31" s="139"/>
      <c r="E31" s="139"/>
      <c r="F31" s="139"/>
      <c r="G31" s="155"/>
      <c r="H31" s="205"/>
      <c r="I31" s="205"/>
      <c r="J31" s="206"/>
      <c r="K31" s="205"/>
      <c r="L31" s="205"/>
      <c r="M31" s="207"/>
      <c r="N31" s="33"/>
    </row>
    <row r="32" spans="1:14" s="16" customFormat="1" x14ac:dyDescent="0.25">
      <c r="A32" s="202" t="s">
        <v>79</v>
      </c>
      <c r="B32" s="214">
        <v>10.130000000000001</v>
      </c>
      <c r="C32" s="13">
        <f>'Business Results'!M32+'Profit &amp; Ratios'!B32</f>
        <v>-195.3</v>
      </c>
      <c r="D32" s="172">
        <v>7.48</v>
      </c>
      <c r="E32" s="173">
        <v>-1.4</v>
      </c>
      <c r="F32" s="13">
        <f t="shared" ref="F32:F37" si="4">C32+D32+E32</f>
        <v>-189.22000000000003</v>
      </c>
      <c r="G32" s="155">
        <v>-189.22</v>
      </c>
      <c r="H32" s="205">
        <f>'Business Results'!F32/'Business Results'!C32</f>
        <v>0.58284327836492988</v>
      </c>
      <c r="I32" s="205">
        <f>'Business Results'!D32/'Business Results'!B32</f>
        <v>0.94164576222395857</v>
      </c>
      <c r="J32" s="206">
        <f>'Business Results'!G32/'Business Results'!E32</f>
        <v>0.8905777075931044</v>
      </c>
      <c r="K32" s="205">
        <f>'Business Results'!H32/'Business Results'!D32</f>
        <v>8.2627303694645826E-2</v>
      </c>
      <c r="L32" s="205">
        <f>'Business Results'!I32/'Business Results'!D32</f>
        <v>0.90374705214429207</v>
      </c>
      <c r="M32" s="298">
        <f t="shared" si="3"/>
        <v>1.8769520634320422</v>
      </c>
      <c r="N32" s="351">
        <v>1.67</v>
      </c>
    </row>
    <row r="33" spans="1:14" s="3" customFormat="1" x14ac:dyDescent="0.25">
      <c r="A33" s="202" t="s">
        <v>15</v>
      </c>
      <c r="B33" s="14">
        <v>70.430000000000007</v>
      </c>
      <c r="C33" s="13">
        <f>'Business Results'!M33+'Profit &amp; Ratios'!B33</f>
        <v>64.969999999999914</v>
      </c>
      <c r="D33" s="18">
        <v>12.54</v>
      </c>
      <c r="E33" s="18">
        <v>-62.27</v>
      </c>
      <c r="F33" s="13">
        <f t="shared" si="4"/>
        <v>15.239999999999903</v>
      </c>
      <c r="G33" s="156">
        <v>15.24</v>
      </c>
      <c r="H33" s="205">
        <f>'Business Results'!F33/'Business Results'!C33</f>
        <v>0.55189761386265446</v>
      </c>
      <c r="I33" s="205">
        <f>'Business Results'!D33/'Business Results'!B33</f>
        <v>0.84095580229518307</v>
      </c>
      <c r="J33" s="206">
        <f>'Business Results'!G33/'Business Results'!E33</f>
        <v>0.62472910767673262</v>
      </c>
      <c r="K33" s="205">
        <f>'Business Results'!H33/'Business Results'!D33</f>
        <v>7.7121196385917551E-2</v>
      </c>
      <c r="L33" s="205">
        <f>'Business Results'!I33/'Business Results'!D33</f>
        <v>0.25718835462318695</v>
      </c>
      <c r="M33" s="207">
        <f t="shared" si="3"/>
        <v>0.95903865868583704</v>
      </c>
      <c r="N33" s="351">
        <v>1.74</v>
      </c>
    </row>
    <row r="34" spans="1:14" s="3" customFormat="1" x14ac:dyDescent="0.25">
      <c r="A34" s="167" t="s">
        <v>47</v>
      </c>
      <c r="B34" s="18">
        <v>15.17</v>
      </c>
      <c r="C34" s="13">
        <f>'Business Results'!M34+'Profit &amp; Ratios'!B34</f>
        <v>-107.74</v>
      </c>
      <c r="D34" s="18">
        <v>12.45</v>
      </c>
      <c r="E34" s="18">
        <v>-9.66</v>
      </c>
      <c r="F34" s="13">
        <f t="shared" si="4"/>
        <v>-104.94999999999999</v>
      </c>
      <c r="G34" s="153">
        <v>-104.95</v>
      </c>
      <c r="H34" s="205">
        <f>'Business Results'!F34/'Business Results'!C34</f>
        <v>0.38392032332563514</v>
      </c>
      <c r="I34" s="205">
        <f>'Business Results'!D34/'Business Results'!B34</f>
        <v>0.93926096997690545</v>
      </c>
      <c r="J34" s="206">
        <f>'Business Results'!G34/'Business Results'!E34</f>
        <v>0.46291425565491851</v>
      </c>
      <c r="K34" s="205">
        <f>'Business Results'!H34/'Business Results'!D34</f>
        <v>0.11556429800835998</v>
      </c>
      <c r="L34" s="205">
        <f>'Business Results'!I34/'Business Results'!D34</f>
        <v>0.70131546594541427</v>
      </c>
      <c r="M34" s="207">
        <f t="shared" si="3"/>
        <v>1.2797940196086928</v>
      </c>
      <c r="N34" s="348">
        <v>2.06</v>
      </c>
    </row>
    <row r="35" spans="1:14" s="3" customFormat="1" x14ac:dyDescent="0.25">
      <c r="A35" s="167" t="s">
        <v>16</v>
      </c>
      <c r="B35" s="18">
        <v>29.95</v>
      </c>
      <c r="C35" s="13">
        <f>'Business Results'!M35+'Profit &amp; Ratios'!B35</f>
        <v>110.17000000000004</v>
      </c>
      <c r="D35" s="18">
        <v>20.89</v>
      </c>
      <c r="E35" s="18">
        <v>-108.22</v>
      </c>
      <c r="F35" s="13">
        <f t="shared" si="4"/>
        <v>22.84000000000006</v>
      </c>
      <c r="G35" s="153">
        <v>22.84</v>
      </c>
      <c r="H35" s="205">
        <f>'Business Results'!F35/'Business Results'!C35</f>
        <v>0.49779315280925679</v>
      </c>
      <c r="I35" s="205">
        <f>'Business Results'!D35/'Business Results'!B35</f>
        <v>0.77901043116359825</v>
      </c>
      <c r="J35" s="206">
        <f>'Business Results'!G35/'Business Results'!E35</f>
        <v>0.50190153685855687</v>
      </c>
      <c r="K35" s="205">
        <f>'Business Results'!H35/'Business Results'!D35</f>
        <v>3.8571477183788755E-2</v>
      </c>
      <c r="L35" s="205">
        <f>'Business Results'!I35/'Business Results'!D35</f>
        <v>0.4963249055704903</v>
      </c>
      <c r="M35" s="207">
        <f t="shared" si="3"/>
        <v>1.0367979196128358</v>
      </c>
      <c r="N35" s="348">
        <v>2.11</v>
      </c>
    </row>
    <row r="36" spans="1:14" s="3" customFormat="1" x14ac:dyDescent="0.25">
      <c r="A36" s="167" t="s">
        <v>67</v>
      </c>
      <c r="B36" s="18">
        <v>43.75</v>
      </c>
      <c r="C36" s="13">
        <f>'Business Results'!M36+'Profit &amp; Ratios'!B36</f>
        <v>-28.530000000000015</v>
      </c>
      <c r="D36" s="18">
        <v>16.2</v>
      </c>
      <c r="E36" s="18">
        <v>-3.92</v>
      </c>
      <c r="F36" s="13">
        <f t="shared" si="4"/>
        <v>-16.250000000000014</v>
      </c>
      <c r="G36" s="153">
        <v>-16.25</v>
      </c>
      <c r="H36" s="205">
        <f>'Business Results'!F36/'Business Results'!C36</f>
        <v>0.40557086011631466</v>
      </c>
      <c r="I36" s="205">
        <f>'Business Results'!D36/'Business Results'!B36</f>
        <v>0.75289709694854401</v>
      </c>
      <c r="J36" s="206">
        <f>'Business Results'!G36/'Business Results'!E36</f>
        <v>0.51967866758868275</v>
      </c>
      <c r="K36" s="205">
        <f>'Business Results'!H36/'Business Results'!D36</f>
        <v>-5.0275591030211592E-2</v>
      </c>
      <c r="L36" s="205">
        <f>'Business Results'!I36/'Business Results'!D36</f>
        <v>0.53546181269543847</v>
      </c>
      <c r="M36" s="207">
        <f t="shared" si="3"/>
        <v>1.0048648892539096</v>
      </c>
      <c r="N36" s="348">
        <v>1.56</v>
      </c>
    </row>
    <row r="37" spans="1:14" s="3" customFormat="1" x14ac:dyDescent="0.25">
      <c r="A37" s="168" t="s">
        <v>14</v>
      </c>
      <c r="B37" s="55">
        <v>88.76</v>
      </c>
      <c r="C37" s="13">
        <f>'Business Results'!M37+'Profit &amp; Ratios'!B37</f>
        <v>138.42000000000002</v>
      </c>
      <c r="D37" s="17">
        <v>59.17</v>
      </c>
      <c r="E37" s="17">
        <v>-26.39</v>
      </c>
      <c r="F37" s="13">
        <f t="shared" si="4"/>
        <v>171.20000000000005</v>
      </c>
      <c r="G37" s="157">
        <v>170.15</v>
      </c>
      <c r="H37" s="205">
        <f>'Business Results'!F37/'Business Results'!C37</f>
        <v>0.53245888717193246</v>
      </c>
      <c r="I37" s="205">
        <f>'Business Results'!D37/'Business Results'!B37</f>
        <v>0.76807390335751768</v>
      </c>
      <c r="J37" s="206">
        <f>'Business Results'!G37/'Business Results'!E37</f>
        <v>0.61761571032267482</v>
      </c>
      <c r="K37" s="205">
        <f>'Business Results'!H37/'Business Results'!D37</f>
        <v>4.2734133490194122E-2</v>
      </c>
      <c r="L37" s="205">
        <f>'Business Results'!I37/'Business Results'!D37</f>
        <v>0.26950538791754797</v>
      </c>
      <c r="M37" s="207">
        <f t="shared" si="3"/>
        <v>0.92985523173041695</v>
      </c>
      <c r="N37" s="355">
        <v>1.76</v>
      </c>
    </row>
    <row r="38" spans="1:14" s="3" customFormat="1" x14ac:dyDescent="0.25">
      <c r="A38" s="132" t="s">
        <v>17</v>
      </c>
      <c r="B38" s="142">
        <f>SUM(B32:B37)</f>
        <v>258.19</v>
      </c>
      <c r="C38" s="303">
        <f>SUM(C32:C37)</f>
        <v>-18.010000000000048</v>
      </c>
      <c r="D38" s="142">
        <f>SUM(D32:D37)</f>
        <v>128.73000000000002</v>
      </c>
      <c r="E38" s="142">
        <f t="shared" ref="E38:G38" si="5">SUM(E32:E37)</f>
        <v>-211.86</v>
      </c>
      <c r="F38" s="142">
        <f t="shared" si="5"/>
        <v>-101.13999999999999</v>
      </c>
      <c r="G38" s="158">
        <f t="shared" si="5"/>
        <v>-102.19000000000003</v>
      </c>
      <c r="H38" s="306">
        <f>'Business Results'!F38/'Business Results'!C38</f>
        <v>0.51170897658204695</v>
      </c>
      <c r="I38" s="306">
        <f>'Business Results'!D38/'Business Results'!B38</f>
        <v>0.79433792744281817</v>
      </c>
      <c r="J38" s="307">
        <f>'Business Results'!G38/'Business Results'!E38</f>
        <v>0.59579433491029632</v>
      </c>
      <c r="K38" s="306">
        <f>'Business Results'!H38/'Business Results'!D38</f>
        <v>4.3280630615625489E-2</v>
      </c>
      <c r="L38" s="306">
        <f>'Business Results'!I38/'Business Results'!D38</f>
        <v>0.36335652010647546</v>
      </c>
      <c r="M38" s="308">
        <f t="shared" si="3"/>
        <v>1.0024314856323973</v>
      </c>
      <c r="N38" s="349" t="s">
        <v>48</v>
      </c>
    </row>
    <row r="39" spans="1:14" s="15" customFormat="1" ht="15.75" thickBot="1" x14ac:dyDescent="0.3">
      <c r="A39" s="133" t="s">
        <v>82</v>
      </c>
      <c r="B39" s="262">
        <v>212.88</v>
      </c>
      <c r="C39" s="259">
        <v>56.01002965283358</v>
      </c>
      <c r="D39" s="263">
        <v>99.420000000000016</v>
      </c>
      <c r="E39" s="263">
        <v>-128.45000000000002</v>
      </c>
      <c r="F39" s="262">
        <v>26.980029652833579</v>
      </c>
      <c r="G39" s="264">
        <v>26.979999999999976</v>
      </c>
      <c r="H39" s="271">
        <f>'Business Results'!F39/'Business Results'!C39</f>
        <v>0.5104169974756384</v>
      </c>
      <c r="I39" s="271">
        <f>'Business Results'!D39/'Business Results'!B39</f>
        <v>0.80275358047724132</v>
      </c>
      <c r="J39" s="272">
        <f>'Business Results'!G39/'Business Results'!E39</f>
        <v>0.56465374994942652</v>
      </c>
      <c r="K39" s="271">
        <f>'Business Results'!H39/'Business Results'!D39</f>
        <v>4.9756440602848305E-2</v>
      </c>
      <c r="L39" s="271">
        <f>'Business Results'!I39/'Business Results'!D39</f>
        <v>0.39856125673851872</v>
      </c>
      <c r="M39" s="273">
        <f t="shared" si="3"/>
        <v>1.0129714472907936</v>
      </c>
      <c r="N39" s="354" t="s">
        <v>48</v>
      </c>
    </row>
    <row r="40" spans="1:14" s="23" customFormat="1" ht="15.75" thickBot="1" x14ac:dyDescent="0.3">
      <c r="A40" s="130" t="s">
        <v>18</v>
      </c>
      <c r="B40" s="147">
        <f>B29+B38</f>
        <v>18786.509999999998</v>
      </c>
      <c r="C40" s="257">
        <f t="shared" ref="C40:G40" si="6">C29+C38</f>
        <v>4162.029999999997</v>
      </c>
      <c r="D40" s="304">
        <f t="shared" si="6"/>
        <v>5087.75</v>
      </c>
      <c r="E40" s="304">
        <f t="shared" si="6"/>
        <v>-752.51</v>
      </c>
      <c r="F40" s="304">
        <f t="shared" si="6"/>
        <v>8323.2699999999986</v>
      </c>
      <c r="G40" s="305">
        <f t="shared" si="6"/>
        <v>6239.0100000000011</v>
      </c>
      <c r="H40" s="306">
        <f>'Business Results'!F40/'Business Results'!C40</f>
        <v>0.76719538227837103</v>
      </c>
      <c r="I40" s="306">
        <f>'Business Results'!D40/'Business Results'!B40</f>
        <v>0.72618201851646536</v>
      </c>
      <c r="J40" s="307">
        <f>'Business Results'!G40/'Business Results'!E40</f>
        <v>0.84523364531833911</v>
      </c>
      <c r="K40" s="306">
        <f>'Business Results'!H40/'Business Results'!D40</f>
        <v>4.3560623591899189E-2</v>
      </c>
      <c r="L40" s="306">
        <f>'Business Results'!I40/'Business Results'!D40</f>
        <v>0.24270325964155118</v>
      </c>
      <c r="M40" s="308">
        <f t="shared" si="3"/>
        <v>1.1314975285517894</v>
      </c>
      <c r="N40" s="352"/>
    </row>
    <row r="41" spans="1:14" s="16" customFormat="1" ht="15.75" x14ac:dyDescent="0.25">
      <c r="A41" s="245" t="s">
        <v>68</v>
      </c>
      <c r="B41" s="54"/>
      <c r="C41" s="258">
        <f>B41+'Business Results'!M41</f>
        <v>0</v>
      </c>
      <c r="D41" s="146"/>
      <c r="E41" s="146"/>
      <c r="F41" s="146"/>
      <c r="G41" s="159"/>
      <c r="H41" s="205"/>
      <c r="I41" s="205"/>
      <c r="J41" s="206"/>
      <c r="K41" s="205"/>
      <c r="L41" s="205"/>
      <c r="M41" s="207"/>
      <c r="N41" s="350"/>
    </row>
    <row r="42" spans="1:14" s="16" customFormat="1" x14ac:dyDescent="0.25">
      <c r="A42" s="203" t="s">
        <v>19</v>
      </c>
      <c r="B42" s="214">
        <v>366.28</v>
      </c>
      <c r="C42" s="13">
        <f>'Business Results'!M42+'Profit &amp; Ratios'!B42</f>
        <v>703.4</v>
      </c>
      <c r="D42" s="171">
        <v>159.33000000000001</v>
      </c>
      <c r="E42" s="170">
        <v>17.12</v>
      </c>
      <c r="F42" s="171">
        <v>879.85</v>
      </c>
      <c r="G42" s="215">
        <v>595.66999999999996</v>
      </c>
      <c r="H42" s="205">
        <f>'Business Results'!F42/'Business Results'!C42</f>
        <v>1.0532739810165457</v>
      </c>
      <c r="I42" s="205">
        <f>'Business Results'!D42/'Business Results'!B42</f>
        <v>0.22564829559922922</v>
      </c>
      <c r="J42" s="206">
        <f>'Business Results'!G42/'Business Results'!E42</f>
        <v>1.022315006293832</v>
      </c>
      <c r="K42" s="205">
        <f>'Business Results'!H42/'Business Results'!D42</f>
        <v>-0.30346465446093207</v>
      </c>
      <c r="L42" s="205">
        <f>'Business Results'!I42/'Business Results'!D42</f>
        <v>9.1745128092839925E-2</v>
      </c>
      <c r="M42" s="207">
        <f t="shared" si="3"/>
        <v>0.81059547992573988</v>
      </c>
      <c r="N42" s="361">
        <v>2.0299999999999998</v>
      </c>
    </row>
    <row r="43" spans="1:14" s="16" customFormat="1" x14ac:dyDescent="0.25">
      <c r="A43" s="204" t="s">
        <v>20</v>
      </c>
      <c r="B43" s="216">
        <v>431.17</v>
      </c>
      <c r="C43" s="13">
        <f>'Business Results'!M43+'Profit &amp; Ratios'!B43</f>
        <v>-130.0499999999999</v>
      </c>
      <c r="D43" s="139">
        <v>261.91000000000003</v>
      </c>
      <c r="E43" s="216">
        <v>-2.0699999999999998</v>
      </c>
      <c r="F43" s="139">
        <f t="shared" ref="F43" si="7">C43+D43+E43</f>
        <v>129.79000000000013</v>
      </c>
      <c r="G43" s="155">
        <v>74.290000000000006</v>
      </c>
      <c r="H43" s="205">
        <f>'Business Results'!F43/'Business Results'!C43</f>
        <v>1.2307041163476886</v>
      </c>
      <c r="I43" s="205">
        <f>'Business Results'!D43/'Business Results'!B43</f>
        <v>0.67623869334580222</v>
      </c>
      <c r="J43" s="206">
        <f>'Business Results'!G43/'Business Results'!E43</f>
        <v>1.3566917687431483</v>
      </c>
      <c r="K43" s="205">
        <f>'Business Results'!H43/'Business Results'!D43</f>
        <v>-6.926396604754298E-2</v>
      </c>
      <c r="L43" s="205">
        <f>'Business Results'!I43/'Business Results'!D43</f>
        <v>0.2434372094132233</v>
      </c>
      <c r="M43" s="207">
        <f t="shared" si="3"/>
        <v>1.5308650121088287</v>
      </c>
      <c r="N43" s="361">
        <v>9.86</v>
      </c>
    </row>
    <row r="44" spans="1:14" s="16" customFormat="1" ht="15.75" x14ac:dyDescent="0.25">
      <c r="A44" s="123" t="s">
        <v>21</v>
      </c>
      <c r="B44" s="142">
        <f>SUM(B42:B43)</f>
        <v>797.45</v>
      </c>
      <c r="C44" s="303">
        <f t="shared" ref="C44:G44" si="8">SUM(C42:C43)</f>
        <v>573.35000000000014</v>
      </c>
      <c r="D44" s="148">
        <f t="shared" si="8"/>
        <v>421.24</v>
      </c>
      <c r="E44" s="148">
        <f t="shared" si="8"/>
        <v>15.05</v>
      </c>
      <c r="F44" s="148">
        <f t="shared" si="8"/>
        <v>1009.6400000000001</v>
      </c>
      <c r="G44" s="160">
        <f t="shared" si="8"/>
        <v>669.95999999999992</v>
      </c>
      <c r="H44" s="265">
        <f>'Business Results'!F44/'Business Results'!C44</f>
        <v>1.0773621312564505</v>
      </c>
      <c r="I44" s="265">
        <f>'Business Results'!D44/'Business Results'!B44</f>
        <v>0.2868408692539039</v>
      </c>
      <c r="J44" s="266">
        <f>'Business Results'!G44/'Business Results'!E44</f>
        <v>1.1294734912706774</v>
      </c>
      <c r="K44" s="265">
        <f>'Business Results'!H44/'Business Results'!D44</f>
        <v>-0.22848145956983909</v>
      </c>
      <c r="L44" s="265">
        <f>'Business Results'!I44/'Business Results'!D44</f>
        <v>0.14031183801217578</v>
      </c>
      <c r="M44" s="267">
        <f t="shared" si="3"/>
        <v>1.0413038697130141</v>
      </c>
      <c r="N44" s="356" t="s">
        <v>48</v>
      </c>
    </row>
    <row r="45" spans="1:14" s="16" customFormat="1" ht="15.75" thickBot="1" x14ac:dyDescent="0.3">
      <c r="A45" s="37" t="s">
        <v>82</v>
      </c>
      <c r="B45" s="70">
        <v>654.80999999999995</v>
      </c>
      <c r="C45" s="260">
        <v>436.5900000000002</v>
      </c>
      <c r="D45" s="71">
        <v>444.81</v>
      </c>
      <c r="E45" s="71">
        <v>13.17</v>
      </c>
      <c r="F45" s="72">
        <v>894.57000000000016</v>
      </c>
      <c r="G45" s="161">
        <v>605.91</v>
      </c>
      <c r="H45" s="268">
        <f>'Business Results'!F45/'Business Results'!C45</f>
        <v>1.2416459541563103</v>
      </c>
      <c r="I45" s="268">
        <f>'Business Results'!D45/'Business Results'!B45</f>
        <v>0.31738970169197228</v>
      </c>
      <c r="J45" s="269">
        <f>'Business Results'!G45/'Business Results'!E45</f>
        <v>1.2022299142474473</v>
      </c>
      <c r="K45" s="268">
        <f>'Business Results'!H45/'Business Results'!D45</f>
        <v>-0.25387668715640838</v>
      </c>
      <c r="L45" s="268">
        <f>'Business Results'!I45/'Business Results'!D45</f>
        <v>0.14074504215742079</v>
      </c>
      <c r="M45" s="270">
        <f t="shared" si="3"/>
        <v>1.0890982692484596</v>
      </c>
      <c r="N45" s="357" t="s">
        <v>48</v>
      </c>
    </row>
    <row r="46" spans="1:14" s="15" customFormat="1" ht="15.75" thickBot="1" x14ac:dyDescent="0.3">
      <c r="A46" s="39" t="s">
        <v>22</v>
      </c>
      <c r="B46" s="43">
        <f>B40+B44</f>
        <v>19583.96</v>
      </c>
      <c r="C46" s="256">
        <f t="shared" ref="C46:G46" si="9">C40+C44</f>
        <v>4735.3799999999974</v>
      </c>
      <c r="D46" s="44">
        <f t="shared" si="9"/>
        <v>5508.99</v>
      </c>
      <c r="E46" s="44">
        <f t="shared" si="9"/>
        <v>-737.46</v>
      </c>
      <c r="F46" s="44">
        <f t="shared" si="9"/>
        <v>9332.909999999998</v>
      </c>
      <c r="G46" s="162">
        <f t="shared" si="9"/>
        <v>6908.9700000000012</v>
      </c>
      <c r="H46" s="309">
        <f>'Business Results'!F46/'Business Results'!C46</f>
        <v>0.78528854923934466</v>
      </c>
      <c r="I46" s="309">
        <f>'Business Results'!D46/'Business Results'!B46</f>
        <v>0.70002902152996072</v>
      </c>
      <c r="J46" s="310">
        <f>'Business Results'!G46/'Business Results'!E46</f>
        <v>0.85264359392232769</v>
      </c>
      <c r="K46" s="309">
        <f>'Business Results'!H46/'Business Results'!D46</f>
        <v>3.6925016562561794E-2</v>
      </c>
      <c r="L46" s="309">
        <f>'Business Results'!I46/'Business Results'!D46</f>
        <v>0.24020574444386103</v>
      </c>
      <c r="M46" s="311">
        <f t="shared" si="3"/>
        <v>1.1297743549287504</v>
      </c>
      <c r="N46" s="358" t="s">
        <v>48</v>
      </c>
    </row>
    <row r="47" spans="1:14" s="19" customFormat="1" x14ac:dyDescent="0.25">
      <c r="A47" s="38" t="s">
        <v>82</v>
      </c>
      <c r="B47" s="34">
        <v>16450.39</v>
      </c>
      <c r="C47" s="255">
        <v>-2892.8015637471681</v>
      </c>
      <c r="D47" s="225">
        <v>5151.6900000000005</v>
      </c>
      <c r="E47" s="225">
        <v>-240.93999999999991</v>
      </c>
      <c r="F47" s="225">
        <v>2017.9484362528326</v>
      </c>
      <c r="G47" s="226">
        <v>792.48999999999978</v>
      </c>
      <c r="H47" s="205">
        <f>'Business Results'!F47/'Business Results'!C47</f>
        <v>0.83916671766782425</v>
      </c>
      <c r="I47" s="205">
        <f>'Business Results'!D47/'Business Results'!B47</f>
        <v>0.71907723849073724</v>
      </c>
      <c r="J47" s="206">
        <f>'Business Results'!G47/'Business Results'!E47</f>
        <v>0.90912333319081673</v>
      </c>
      <c r="K47" s="205">
        <f>'Business Results'!H47/'Business Results'!D47</f>
        <v>1.4687506822182833E-2</v>
      </c>
      <c r="L47" s="205">
        <f>'Business Results'!I47/'Business Results'!D47</f>
        <v>0.27812919748767306</v>
      </c>
      <c r="M47" s="207">
        <f t="shared" si="3"/>
        <v>1.2019400375006726</v>
      </c>
      <c r="N47" s="359" t="s">
        <v>48</v>
      </c>
    </row>
    <row r="48" spans="1:14" s="3" customFormat="1" ht="15.75" thickBot="1" x14ac:dyDescent="0.3">
      <c r="A48" s="9" t="s">
        <v>69</v>
      </c>
      <c r="B48" s="84">
        <f>SUM(B46-B47)/B47</f>
        <v>0.19048606142468355</v>
      </c>
      <c r="C48" s="84">
        <f t="shared" ref="C48:G48" si="10">SUM(C46-C47)/C47</f>
        <v>-2.6369529314918028</v>
      </c>
      <c r="D48" s="84">
        <f>SUM((B46+D46)/(B47+D47))-1</f>
        <v>0.16159879048684167</v>
      </c>
      <c r="E48" s="84">
        <f>SUM(E46-E47)/E47</f>
        <v>2.0607620154395296</v>
      </c>
      <c r="F48" s="84">
        <f t="shared" si="10"/>
        <v>3.6249496926345941</v>
      </c>
      <c r="G48" s="163">
        <f t="shared" si="10"/>
        <v>7.718053224646372</v>
      </c>
      <c r="H48" s="164" t="s">
        <v>48</v>
      </c>
      <c r="I48" s="164" t="s">
        <v>48</v>
      </c>
      <c r="J48" s="164" t="s">
        <v>48</v>
      </c>
      <c r="K48" s="164" t="s">
        <v>48</v>
      </c>
      <c r="L48" s="164" t="s">
        <v>48</v>
      </c>
      <c r="M48" s="164" t="s">
        <v>48</v>
      </c>
      <c r="N48" s="360" t="s">
        <v>48</v>
      </c>
    </row>
  </sheetData>
  <mergeCells count="1">
    <mergeCell ref="A1:D1"/>
  </mergeCells>
  <pageMargins left="0.51" right="0.25" top="0.17" bottom="0.16" header="0.3" footer="0.16"/>
  <pageSetup paperSize="9" scale="73" orientation="landscape" r:id="rId1"/>
  <ignoredErrors>
    <ignoredError sqref="M13" evalError="1"/>
    <ignoredError sqref="D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66"/>
  <sheetViews>
    <sheetView tabSelected="1" zoomScale="98" zoomScaleNormal="98" zoomScaleSheetLayoutView="100" workbookViewId="0">
      <pane xSplit="1" ySplit="2" topLeftCell="B36" activePane="bottomRight" state="frozen"/>
      <selection pane="topRight" activeCell="B1" sqref="B1"/>
      <selection pane="bottomLeft" activeCell="A4" sqref="A4"/>
      <selection pane="bottomRight" activeCell="B16" sqref="B16"/>
    </sheetView>
  </sheetViews>
  <sheetFormatPr defaultRowHeight="15" x14ac:dyDescent="0.25"/>
  <cols>
    <col min="1" max="1" width="33" style="1" customWidth="1"/>
    <col min="2" max="2" width="12.140625" style="1" customWidth="1"/>
    <col min="3" max="3" width="10.28515625" style="1" customWidth="1"/>
    <col min="4" max="4" width="11.28515625" style="1" customWidth="1"/>
    <col min="5" max="5" width="14.7109375" style="1" customWidth="1"/>
    <col min="6" max="6" width="9.85546875" style="1" customWidth="1"/>
    <col min="7" max="7" width="11" style="1" customWidth="1"/>
    <col min="8" max="8" width="11.7109375" style="1" bestFit="1" customWidth="1"/>
    <col min="9" max="22" width="9.140625" style="32"/>
    <col min="23" max="16384" width="9.140625" style="1"/>
  </cols>
  <sheetData>
    <row r="1" spans="1:22" ht="15.75" thickBot="1" x14ac:dyDescent="0.3">
      <c r="A1" s="35" t="s">
        <v>81</v>
      </c>
      <c r="G1" s="35"/>
      <c r="H1" s="3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 s="96" customFormat="1" ht="51" customHeight="1" thickBot="1" x14ac:dyDescent="0.3">
      <c r="A2" s="89" t="s">
        <v>1</v>
      </c>
      <c r="B2" s="90" t="s">
        <v>32</v>
      </c>
      <c r="C2" s="90" t="s">
        <v>33</v>
      </c>
      <c r="D2" s="90" t="s">
        <v>34</v>
      </c>
      <c r="E2" s="90" t="s">
        <v>35</v>
      </c>
      <c r="F2" s="91" t="s">
        <v>36</v>
      </c>
      <c r="G2" s="92" t="s">
        <v>40</v>
      </c>
      <c r="H2" s="93" t="s">
        <v>28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5"/>
    </row>
    <row r="3" spans="1:22" s="2" customFormat="1" ht="15.75" x14ac:dyDescent="0.25">
      <c r="A3" s="121" t="s">
        <v>49</v>
      </c>
      <c r="B3" s="200"/>
      <c r="C3" s="21"/>
      <c r="D3" s="21"/>
      <c r="E3" s="24"/>
      <c r="F3" s="14"/>
      <c r="G3" s="20"/>
      <c r="H3" s="20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2"/>
    </row>
    <row r="4" spans="1:22" s="2" customFormat="1" ht="15.75" x14ac:dyDescent="0.25">
      <c r="A4" s="253" t="s">
        <v>75</v>
      </c>
      <c r="B4" s="200">
        <v>56</v>
      </c>
      <c r="C4" s="277">
        <v>0</v>
      </c>
      <c r="D4" s="21">
        <v>1</v>
      </c>
      <c r="E4" s="24">
        <v>1280</v>
      </c>
      <c r="F4" s="14">
        <v>0</v>
      </c>
      <c r="G4" s="20">
        <v>136</v>
      </c>
      <c r="H4" s="201">
        <v>34.82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2"/>
    </row>
    <row r="5" spans="1:22" s="2" customFormat="1" ht="15.75" x14ac:dyDescent="0.25">
      <c r="A5" s="165" t="s">
        <v>10</v>
      </c>
      <c r="B5" s="194">
        <v>6415</v>
      </c>
      <c r="C5" s="22">
        <v>26079</v>
      </c>
      <c r="D5" s="22">
        <v>226</v>
      </c>
      <c r="E5" s="25">
        <v>13031605</v>
      </c>
      <c r="F5" s="18">
        <v>71.98</v>
      </c>
      <c r="G5" s="282">
        <v>4272.17</v>
      </c>
      <c r="H5" s="190">
        <v>4489.6099999999997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32"/>
    </row>
    <row r="6" spans="1:22" s="2" customFormat="1" ht="15.75" x14ac:dyDescent="0.25">
      <c r="A6" s="165" t="s">
        <v>50</v>
      </c>
      <c r="B6" s="194">
        <v>1375</v>
      </c>
      <c r="C6" s="22">
        <v>5355</v>
      </c>
      <c r="D6" s="22">
        <v>104</v>
      </c>
      <c r="E6" s="25">
        <v>1766442</v>
      </c>
      <c r="F6" s="18">
        <v>794.51</v>
      </c>
      <c r="G6" s="177">
        <v>1621.45</v>
      </c>
      <c r="H6" s="190">
        <v>787.47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2"/>
    </row>
    <row r="7" spans="1:22" s="2" customFormat="1" ht="15.75" x14ac:dyDescent="0.25">
      <c r="A7" s="165" t="s">
        <v>51</v>
      </c>
      <c r="B7" s="194">
        <v>681</v>
      </c>
      <c r="C7" s="22">
        <v>9004</v>
      </c>
      <c r="D7" s="22">
        <v>91</v>
      </c>
      <c r="E7" s="25">
        <v>2478103</v>
      </c>
      <c r="F7" s="18">
        <v>119.52</v>
      </c>
      <c r="G7" s="177">
        <v>1296.1300000000001</v>
      </c>
      <c r="H7" s="190">
        <v>1228.28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2"/>
    </row>
    <row r="8" spans="1:22" s="2" customFormat="1" ht="15.75" x14ac:dyDescent="0.25">
      <c r="A8" s="165" t="s">
        <v>73</v>
      </c>
      <c r="B8" s="194">
        <v>93</v>
      </c>
      <c r="C8" s="22">
        <v>3</v>
      </c>
      <c r="D8" s="22">
        <v>1</v>
      </c>
      <c r="E8" s="25">
        <v>134778</v>
      </c>
      <c r="F8" s="18">
        <v>0</v>
      </c>
      <c r="G8" s="177">
        <v>190.05</v>
      </c>
      <c r="H8" s="190">
        <v>44.4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32"/>
    </row>
    <row r="9" spans="1:22" s="2" customFormat="1" ht="15.75" x14ac:dyDescent="0.25">
      <c r="A9" s="165" t="s">
        <v>86</v>
      </c>
      <c r="B9" s="194">
        <v>123</v>
      </c>
      <c r="C9" s="22">
        <v>0</v>
      </c>
      <c r="D9" s="22">
        <v>3</v>
      </c>
      <c r="E9" s="25">
        <v>353</v>
      </c>
      <c r="F9" s="18">
        <v>0</v>
      </c>
      <c r="G9" s="177">
        <v>170</v>
      </c>
      <c r="H9" s="190">
        <v>26.24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32"/>
    </row>
    <row r="10" spans="1:22" s="2" customFormat="1" ht="15.75" x14ac:dyDescent="0.25">
      <c r="A10" s="165" t="s">
        <v>52</v>
      </c>
      <c r="B10" s="194">
        <v>1769</v>
      </c>
      <c r="C10" s="22">
        <v>6298</v>
      </c>
      <c r="D10" s="22">
        <v>127</v>
      </c>
      <c r="E10" s="25">
        <v>2012574</v>
      </c>
      <c r="F10" s="18">
        <v>206.55</v>
      </c>
      <c r="G10" s="177">
        <v>809.8</v>
      </c>
      <c r="H10" s="190">
        <v>885.27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32"/>
    </row>
    <row r="11" spans="1:22" s="2" customFormat="1" ht="15.75" x14ac:dyDescent="0.25">
      <c r="A11" s="165" t="s">
        <v>74</v>
      </c>
      <c r="B11" s="194">
        <v>256</v>
      </c>
      <c r="C11" s="22">
        <v>34</v>
      </c>
      <c r="D11" s="22">
        <v>15</v>
      </c>
      <c r="E11" s="25">
        <v>57028</v>
      </c>
      <c r="F11" s="18">
        <v>0</v>
      </c>
      <c r="G11" s="177">
        <v>350</v>
      </c>
      <c r="H11" s="190">
        <v>72.69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32"/>
    </row>
    <row r="12" spans="1:22" s="2" customFormat="1" ht="15.75" x14ac:dyDescent="0.25">
      <c r="A12" s="165" t="s">
        <v>70</v>
      </c>
      <c r="B12" s="194">
        <v>2975</v>
      </c>
      <c r="C12" s="22">
        <v>11975</v>
      </c>
      <c r="D12" s="22">
        <v>107</v>
      </c>
      <c r="E12" s="25">
        <v>6504002</v>
      </c>
      <c r="F12" s="18">
        <v>292.2</v>
      </c>
      <c r="G12" s="177">
        <v>1761.1118431535099</v>
      </c>
      <c r="H12" s="190">
        <v>1944.37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32"/>
    </row>
    <row r="13" spans="1:22" s="2" customFormat="1" ht="15.75" x14ac:dyDescent="0.25">
      <c r="A13" s="165" t="s">
        <v>53</v>
      </c>
      <c r="B13" s="194">
        <v>6848</v>
      </c>
      <c r="C13" s="22">
        <v>23395</v>
      </c>
      <c r="D13" s="22">
        <v>253</v>
      </c>
      <c r="E13" s="25">
        <v>23519863</v>
      </c>
      <c r="F13" s="18">
        <v>123.4</v>
      </c>
      <c r="G13" s="177">
        <v>4541.1629000000003</v>
      </c>
      <c r="H13" s="190">
        <v>2569.33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32"/>
    </row>
    <row r="14" spans="1:22" s="2" customFormat="1" ht="15.75" x14ac:dyDescent="0.25">
      <c r="A14" s="165" t="s">
        <v>54</v>
      </c>
      <c r="B14" s="194">
        <v>1719</v>
      </c>
      <c r="C14" s="22">
        <v>22652</v>
      </c>
      <c r="D14" s="22">
        <v>83</v>
      </c>
      <c r="E14" s="25">
        <v>6970883</v>
      </c>
      <c r="F14" s="18">
        <v>131.97</v>
      </c>
      <c r="G14" s="177">
        <v>1874.94</v>
      </c>
      <c r="H14" s="190">
        <v>3135.13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32"/>
    </row>
    <row r="15" spans="1:22" s="2" customFormat="1" ht="15.75" x14ac:dyDescent="0.25">
      <c r="A15" s="165" t="s">
        <v>55</v>
      </c>
      <c r="B15" s="194">
        <v>372</v>
      </c>
      <c r="C15" s="22">
        <v>62</v>
      </c>
      <c r="D15" s="22">
        <v>15</v>
      </c>
      <c r="E15" s="25">
        <v>252130</v>
      </c>
      <c r="F15" s="18">
        <v>0</v>
      </c>
      <c r="G15" s="177">
        <v>175</v>
      </c>
      <c r="H15" s="190">
        <v>102.71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32"/>
    </row>
    <row r="16" spans="1:22" s="2" customFormat="1" ht="15.75" x14ac:dyDescent="0.25">
      <c r="A16" s="165" t="s">
        <v>87</v>
      </c>
      <c r="B16" s="194">
        <v>1035</v>
      </c>
      <c r="C16" s="22">
        <v>1522</v>
      </c>
      <c r="D16" s="22">
        <v>61</v>
      </c>
      <c r="E16" s="25">
        <v>984818</v>
      </c>
      <c r="F16" s="18">
        <v>528.02</v>
      </c>
      <c r="G16" s="177">
        <v>1184.3499999999999</v>
      </c>
      <c r="H16" s="190">
        <v>254.79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32"/>
    </row>
    <row r="17" spans="1:22" s="2" customFormat="1" ht="15.75" x14ac:dyDescent="0.25">
      <c r="A17" s="165" t="s">
        <v>12</v>
      </c>
      <c r="B17" s="194">
        <v>743</v>
      </c>
      <c r="C17" s="22">
        <v>1602</v>
      </c>
      <c r="D17" s="22">
        <v>125</v>
      </c>
      <c r="E17" s="25">
        <v>664349</v>
      </c>
      <c r="F17" s="18">
        <v>146.5</v>
      </c>
      <c r="G17" s="177">
        <v>258</v>
      </c>
      <c r="H17" s="190">
        <v>203.33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32"/>
    </row>
    <row r="18" spans="1:22" s="2" customFormat="1" ht="15.75" x14ac:dyDescent="0.25">
      <c r="A18" s="165" t="s">
        <v>56</v>
      </c>
      <c r="B18" s="343">
        <v>13398</v>
      </c>
      <c r="C18" s="344">
        <v>60709</v>
      </c>
      <c r="D18" s="344">
        <v>1742</v>
      </c>
      <c r="E18" s="344">
        <v>26380487</v>
      </c>
      <c r="F18" s="18">
        <v>0</v>
      </c>
      <c r="G18" s="345">
        <v>1760.62</v>
      </c>
      <c r="H18" s="345">
        <v>3425.53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32"/>
    </row>
    <row r="19" spans="1:22" s="2" customFormat="1" ht="15.75" x14ac:dyDescent="0.25">
      <c r="A19" s="166" t="s">
        <v>13</v>
      </c>
      <c r="B19" s="340">
        <v>17880</v>
      </c>
      <c r="C19" s="22">
        <v>76375</v>
      </c>
      <c r="D19" s="22">
        <v>2456</v>
      </c>
      <c r="E19" s="25">
        <v>29653395</v>
      </c>
      <c r="F19" s="18">
        <v>0</v>
      </c>
      <c r="G19" s="177">
        <v>12636.9</v>
      </c>
      <c r="H19" s="190">
        <v>6346.7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32"/>
    </row>
    <row r="20" spans="1:22" s="2" customFormat="1" ht="15.75" x14ac:dyDescent="0.25">
      <c r="A20" s="165" t="s">
        <v>57</v>
      </c>
      <c r="B20" s="194">
        <v>12956</v>
      </c>
      <c r="C20" s="22">
        <v>42758</v>
      </c>
      <c r="D20" s="22">
        <v>1942</v>
      </c>
      <c r="E20" s="24">
        <v>11502473</v>
      </c>
      <c r="F20" s="18">
        <v>0</v>
      </c>
      <c r="G20" s="177">
        <v>3157</v>
      </c>
      <c r="H20" s="190">
        <v>3966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32"/>
    </row>
    <row r="21" spans="1:22" s="2" customFormat="1" ht="15.75" x14ac:dyDescent="0.25">
      <c r="A21" s="165" t="s">
        <v>58</v>
      </c>
      <c r="B21" s="194">
        <v>39</v>
      </c>
      <c r="C21" s="22">
        <v>4</v>
      </c>
      <c r="D21" s="22">
        <v>8</v>
      </c>
      <c r="E21" s="25">
        <v>55213</v>
      </c>
      <c r="F21" s="18">
        <v>101.43</v>
      </c>
      <c r="G21" s="177">
        <v>230.95</v>
      </c>
      <c r="H21" s="190">
        <v>101.66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32"/>
    </row>
    <row r="22" spans="1:22" s="2" customFormat="1" ht="15.75" x14ac:dyDescent="0.25">
      <c r="A22" s="165" t="s">
        <v>59</v>
      </c>
      <c r="B22" s="194">
        <v>2528</v>
      </c>
      <c r="C22" s="22">
        <v>27888</v>
      </c>
      <c r="D22" s="22">
        <v>128</v>
      </c>
      <c r="E22" s="326">
        <v>4724061</v>
      </c>
      <c r="F22" s="278">
        <v>0</v>
      </c>
      <c r="G22" s="177">
        <v>1405.1148000000005</v>
      </c>
      <c r="H22" s="190">
        <v>714.93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32"/>
    </row>
    <row r="23" spans="1:22" s="2" customFormat="1" x14ac:dyDescent="0.25">
      <c r="A23" s="167" t="s">
        <v>60</v>
      </c>
      <c r="B23" s="194">
        <v>1955</v>
      </c>
      <c r="C23" s="22">
        <v>6185</v>
      </c>
      <c r="D23" s="22">
        <v>136</v>
      </c>
      <c r="E23" s="25">
        <v>1771290</v>
      </c>
      <c r="F23" s="18">
        <v>0</v>
      </c>
      <c r="G23" s="177">
        <v>1024.526087904</v>
      </c>
      <c r="H23" s="190">
        <v>819.45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32"/>
    </row>
    <row r="24" spans="1:22" s="2" customFormat="1" x14ac:dyDescent="0.25">
      <c r="A24" s="167" t="s">
        <v>61</v>
      </c>
      <c r="B24" s="217">
        <v>2881.1</v>
      </c>
      <c r="C24" s="181">
        <v>9378</v>
      </c>
      <c r="D24" s="181">
        <v>110</v>
      </c>
      <c r="E24" s="181">
        <v>3022898</v>
      </c>
      <c r="F24" s="139">
        <v>56.03</v>
      </c>
      <c r="G24" s="139">
        <v>215.5</v>
      </c>
      <c r="H24" s="145">
        <v>1545.77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32"/>
    </row>
    <row r="25" spans="1:22" s="16" customFormat="1" x14ac:dyDescent="0.25">
      <c r="A25" s="167" t="s">
        <v>62</v>
      </c>
      <c r="B25" s="195">
        <v>2435</v>
      </c>
      <c r="C25" s="179">
        <v>10033</v>
      </c>
      <c r="D25" s="179">
        <v>159</v>
      </c>
      <c r="E25" s="180">
        <v>2084259</v>
      </c>
      <c r="F25" s="139">
        <v>59.4</v>
      </c>
      <c r="G25" s="139">
        <v>1416.85</v>
      </c>
      <c r="H25" s="145">
        <v>3860.62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33"/>
    </row>
    <row r="26" spans="1:22" s="2" customFormat="1" x14ac:dyDescent="0.25">
      <c r="A26" s="167" t="s">
        <v>63</v>
      </c>
      <c r="B26" s="194">
        <v>4279</v>
      </c>
      <c r="C26" s="22">
        <v>14976</v>
      </c>
      <c r="D26" s="22">
        <v>158</v>
      </c>
      <c r="E26" s="25">
        <v>7396189</v>
      </c>
      <c r="F26" s="18">
        <v>190.45</v>
      </c>
      <c r="G26" s="177">
        <v>1539.91</v>
      </c>
      <c r="H26" s="190">
        <v>1072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32"/>
    </row>
    <row r="27" spans="1:22" s="2" customFormat="1" x14ac:dyDescent="0.25">
      <c r="A27" s="167" t="s">
        <v>64</v>
      </c>
      <c r="B27" s="194">
        <v>15989</v>
      </c>
      <c r="C27" s="22">
        <v>68643</v>
      </c>
      <c r="D27" s="22">
        <v>2138</v>
      </c>
      <c r="E27" s="25">
        <v>18838760</v>
      </c>
      <c r="F27" s="18">
        <v>0</v>
      </c>
      <c r="G27" s="177">
        <v>4797.34</v>
      </c>
      <c r="H27" s="190">
        <v>3888.98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2"/>
    </row>
    <row r="28" spans="1:22" s="2" customFormat="1" x14ac:dyDescent="0.25">
      <c r="A28" s="167" t="s">
        <v>11</v>
      </c>
      <c r="B28" s="194">
        <v>914</v>
      </c>
      <c r="C28" s="22">
        <v>2742</v>
      </c>
      <c r="D28" s="22">
        <v>111</v>
      </c>
      <c r="E28" s="25">
        <v>1279991</v>
      </c>
      <c r="F28" s="18">
        <v>0</v>
      </c>
      <c r="G28" s="177">
        <v>750.11</v>
      </c>
      <c r="H28" s="190">
        <v>530.54999999999995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2"/>
    </row>
    <row r="29" spans="1:22" s="2" customFormat="1" x14ac:dyDescent="0.25">
      <c r="A29" s="117" t="s">
        <v>65</v>
      </c>
      <c r="B29" s="238">
        <f>SUM(B4:B28)</f>
        <v>99714.1</v>
      </c>
      <c r="C29" s="238">
        <f t="shared" ref="C29:H29" si="0">SUM(C4:C28)</f>
        <v>427672</v>
      </c>
      <c r="D29" s="238">
        <f t="shared" si="0"/>
        <v>10300</v>
      </c>
      <c r="E29" s="238">
        <f t="shared" si="0"/>
        <v>165087224</v>
      </c>
      <c r="F29" s="238">
        <f t="shared" si="0"/>
        <v>2821.96</v>
      </c>
      <c r="G29" s="238">
        <f t="shared" si="0"/>
        <v>47574.985631057512</v>
      </c>
      <c r="H29" s="279">
        <f t="shared" si="0"/>
        <v>42050.630000000005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2"/>
    </row>
    <row r="30" spans="1:22" s="15" customFormat="1" x14ac:dyDescent="0.25">
      <c r="A30" s="315" t="s">
        <v>82</v>
      </c>
      <c r="B30" s="227">
        <v>95824</v>
      </c>
      <c r="C30" s="228">
        <v>373538</v>
      </c>
      <c r="D30" s="228">
        <v>10385</v>
      </c>
      <c r="E30" s="228">
        <v>149795363</v>
      </c>
      <c r="F30" s="288">
        <v>2595.2000000000003</v>
      </c>
      <c r="G30" s="288">
        <v>40704.31</v>
      </c>
      <c r="H30" s="289">
        <v>45543.78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33"/>
    </row>
    <row r="31" spans="1:22" s="16" customFormat="1" ht="15.75" x14ac:dyDescent="0.25">
      <c r="A31" s="199" t="s">
        <v>66</v>
      </c>
      <c r="B31" s="176"/>
      <c r="C31" s="65"/>
      <c r="D31" s="65"/>
      <c r="E31" s="181"/>
      <c r="F31" s="139"/>
      <c r="G31" s="139"/>
      <c r="H31" s="14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33"/>
    </row>
    <row r="32" spans="1:22" s="16" customFormat="1" x14ac:dyDescent="0.25">
      <c r="A32" s="202" t="s">
        <v>79</v>
      </c>
      <c r="B32" s="217">
        <v>1391</v>
      </c>
      <c r="C32" s="181">
        <v>15842</v>
      </c>
      <c r="D32" s="181">
        <v>59</v>
      </c>
      <c r="E32" s="280">
        <v>79438.000073588744</v>
      </c>
      <c r="F32" s="329">
        <v>65.11</v>
      </c>
      <c r="G32" s="218">
        <v>380.5</v>
      </c>
      <c r="H32" s="219">
        <v>67.02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33"/>
    </row>
    <row r="33" spans="1:22" s="2" customFormat="1" x14ac:dyDescent="0.25">
      <c r="A33" s="202" t="s">
        <v>15</v>
      </c>
      <c r="B33" s="194">
        <v>3671</v>
      </c>
      <c r="C33" s="22">
        <v>49511</v>
      </c>
      <c r="D33" s="22">
        <v>158</v>
      </c>
      <c r="E33" s="25">
        <v>1051059</v>
      </c>
      <c r="F33" s="18">
        <v>173.95</v>
      </c>
      <c r="G33" s="177">
        <v>618.32000000000005</v>
      </c>
      <c r="H33" s="190">
        <v>250.24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32"/>
    </row>
    <row r="34" spans="1:22" s="2" customFormat="1" x14ac:dyDescent="0.25">
      <c r="A34" s="167" t="s">
        <v>47</v>
      </c>
      <c r="B34" s="194">
        <v>1219</v>
      </c>
      <c r="C34" s="22">
        <v>13791</v>
      </c>
      <c r="D34" s="22">
        <v>19</v>
      </c>
      <c r="E34" s="25">
        <v>203472</v>
      </c>
      <c r="F34" s="18">
        <v>178.72</v>
      </c>
      <c r="G34" s="177">
        <v>687.31</v>
      </c>
      <c r="H34" s="190">
        <v>85.47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2"/>
    </row>
    <row r="35" spans="1:22" s="2" customFormat="1" x14ac:dyDescent="0.25">
      <c r="A35" s="167" t="s">
        <v>16</v>
      </c>
      <c r="B35" s="194">
        <v>1886</v>
      </c>
      <c r="C35" s="22">
        <v>25376</v>
      </c>
      <c r="D35" s="22">
        <v>30</v>
      </c>
      <c r="E35" s="25">
        <v>330876</v>
      </c>
      <c r="F35" s="18">
        <v>453.74</v>
      </c>
      <c r="G35" s="177">
        <v>926</v>
      </c>
      <c r="H35" s="190">
        <v>218.4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32"/>
    </row>
    <row r="36" spans="1:22" s="2" customFormat="1" x14ac:dyDescent="0.25">
      <c r="A36" s="167" t="s">
        <v>67</v>
      </c>
      <c r="B36" s="194">
        <v>6876</v>
      </c>
      <c r="C36" s="22">
        <v>55590</v>
      </c>
      <c r="D36" s="22">
        <v>74</v>
      </c>
      <c r="E36" s="25">
        <v>661175</v>
      </c>
      <c r="F36" s="18">
        <v>0</v>
      </c>
      <c r="G36" s="177">
        <v>594.83000000000004</v>
      </c>
      <c r="H36" s="190">
        <v>330.76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32"/>
    </row>
    <row r="37" spans="1:22" s="2" customFormat="1" x14ac:dyDescent="0.25">
      <c r="A37" s="167" t="s">
        <v>14</v>
      </c>
      <c r="B37" s="194">
        <v>10947</v>
      </c>
      <c r="C37" s="22">
        <v>238295</v>
      </c>
      <c r="D37" s="22">
        <v>434</v>
      </c>
      <c r="E37" s="281">
        <v>3594157</v>
      </c>
      <c r="F37" s="182">
        <v>2.8</v>
      </c>
      <c r="G37" s="177">
        <v>574.55999999999995</v>
      </c>
      <c r="H37" s="190">
        <v>821.02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32"/>
    </row>
    <row r="38" spans="1:22" s="2" customFormat="1" x14ac:dyDescent="0.25">
      <c r="A38" s="132" t="s">
        <v>17</v>
      </c>
      <c r="B38" s="239">
        <f>SUM(B32:B37)</f>
        <v>25990</v>
      </c>
      <c r="C38" s="240">
        <f t="shared" ref="C38:H38" si="1">SUM(C32:C37)</f>
        <v>398405</v>
      </c>
      <c r="D38" s="240">
        <f t="shared" si="1"/>
        <v>774</v>
      </c>
      <c r="E38" s="240">
        <f t="shared" si="1"/>
        <v>5920177.0000735885</v>
      </c>
      <c r="F38" s="246">
        <f t="shared" si="1"/>
        <v>874.31999999999994</v>
      </c>
      <c r="G38" s="246">
        <f t="shared" si="1"/>
        <v>3781.52</v>
      </c>
      <c r="H38" s="247">
        <f t="shared" si="1"/>
        <v>1772.9099999999999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32"/>
    </row>
    <row r="39" spans="1:22" s="15" customFormat="1" ht="15.75" thickBot="1" x14ac:dyDescent="0.3">
      <c r="A39" s="133" t="s">
        <v>82</v>
      </c>
      <c r="B39" s="231">
        <v>19947</v>
      </c>
      <c r="C39" s="232">
        <v>291201</v>
      </c>
      <c r="D39" s="232">
        <v>593</v>
      </c>
      <c r="E39" s="232">
        <v>4826676</v>
      </c>
      <c r="F39" s="248">
        <v>758.87</v>
      </c>
      <c r="G39" s="248">
        <v>1888.4700000000003</v>
      </c>
      <c r="H39" s="249">
        <v>1087.5679854482698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33"/>
    </row>
    <row r="40" spans="1:22" s="16" customFormat="1" ht="15.75" thickBot="1" x14ac:dyDescent="0.3">
      <c r="A40" s="130" t="s">
        <v>18</v>
      </c>
      <c r="B40" s="241">
        <f>B38+B29</f>
        <v>125704.1</v>
      </c>
      <c r="C40" s="242">
        <f t="shared" ref="C40:H40" si="2">C38+C29</f>
        <v>826077</v>
      </c>
      <c r="D40" s="242">
        <f t="shared" si="2"/>
        <v>11074</v>
      </c>
      <c r="E40" s="184">
        <f t="shared" si="2"/>
        <v>171007401.00007358</v>
      </c>
      <c r="F40" s="187">
        <f t="shared" si="2"/>
        <v>3696.2799999999997</v>
      </c>
      <c r="G40" s="243">
        <f t="shared" si="2"/>
        <v>51356.505631057509</v>
      </c>
      <c r="H40" s="244">
        <f t="shared" si="2"/>
        <v>43823.540000000008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33"/>
    </row>
    <row r="41" spans="1:22" s="23" customFormat="1" ht="15.75" x14ac:dyDescent="0.25">
      <c r="A41" s="245" t="s">
        <v>68</v>
      </c>
      <c r="B41" s="175"/>
      <c r="C41" s="169"/>
      <c r="D41" s="36"/>
      <c r="E41" s="169"/>
      <c r="F41" s="36"/>
      <c r="G41" s="36"/>
      <c r="H41" s="14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32"/>
    </row>
    <row r="42" spans="1:22" s="23" customFormat="1" x14ac:dyDescent="0.25">
      <c r="A42" s="254" t="s">
        <v>19</v>
      </c>
      <c r="B42" s="176">
        <v>324</v>
      </c>
      <c r="C42" s="65">
        <v>11</v>
      </c>
      <c r="D42" s="65">
        <v>20</v>
      </c>
      <c r="E42" s="66">
        <v>11733431</v>
      </c>
      <c r="F42" s="182">
        <v>0</v>
      </c>
      <c r="G42" s="178">
        <v>3363</v>
      </c>
      <c r="H42" s="191">
        <v>843.34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32"/>
    </row>
    <row r="43" spans="1:22" s="23" customFormat="1" x14ac:dyDescent="0.25">
      <c r="A43" s="204" t="s">
        <v>20</v>
      </c>
      <c r="B43" s="176">
        <v>610</v>
      </c>
      <c r="C43" s="65">
        <v>123</v>
      </c>
      <c r="D43" s="65">
        <v>66</v>
      </c>
      <c r="E43" s="302">
        <v>12434</v>
      </c>
      <c r="F43" s="182">
        <v>0</v>
      </c>
      <c r="G43" s="178">
        <v>3737.11</v>
      </c>
      <c r="H43" s="191">
        <v>1995.33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32"/>
    </row>
    <row r="44" spans="1:22" s="23" customFormat="1" ht="15.75" x14ac:dyDescent="0.25">
      <c r="A44" s="120" t="s">
        <v>21</v>
      </c>
      <c r="B44" s="235">
        <f>SUM(B42:B43)</f>
        <v>934</v>
      </c>
      <c r="C44" s="236">
        <f t="shared" ref="C44:H44" si="3">SUM(C42:C43)</f>
        <v>134</v>
      </c>
      <c r="D44" s="236">
        <f t="shared" si="3"/>
        <v>86</v>
      </c>
      <c r="E44" s="236">
        <f t="shared" si="3"/>
        <v>11745865</v>
      </c>
      <c r="F44" s="250">
        <f t="shared" si="3"/>
        <v>0</v>
      </c>
      <c r="G44" s="250">
        <f t="shared" si="3"/>
        <v>7100.1100000000006</v>
      </c>
      <c r="H44" s="251">
        <f t="shared" si="3"/>
        <v>2838.67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32"/>
    </row>
    <row r="45" spans="1:22" s="23" customFormat="1" ht="15.75" thickBot="1" x14ac:dyDescent="0.3">
      <c r="A45" s="37" t="s">
        <v>82</v>
      </c>
      <c r="B45" s="233">
        <v>886</v>
      </c>
      <c r="C45" s="234">
        <v>117</v>
      </c>
      <c r="D45" s="234">
        <v>83</v>
      </c>
      <c r="E45" s="229">
        <v>6555423</v>
      </c>
      <c r="F45" s="252">
        <v>0</v>
      </c>
      <c r="G45" s="252">
        <v>6386.4500000000007</v>
      </c>
      <c r="H45" s="230">
        <v>2515.56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32"/>
    </row>
    <row r="46" spans="1:22" s="15" customFormat="1" ht="15.75" thickBot="1" x14ac:dyDescent="0.3">
      <c r="A46" s="39" t="s">
        <v>22</v>
      </c>
      <c r="B46" s="196">
        <f>B40+B44</f>
        <v>126638.1</v>
      </c>
      <c r="C46" s="184">
        <f t="shared" ref="C46:H46" si="4">C40+C44</f>
        <v>826211</v>
      </c>
      <c r="D46" s="184">
        <f t="shared" si="4"/>
        <v>11160</v>
      </c>
      <c r="E46" s="184">
        <f t="shared" si="4"/>
        <v>182753266.00007358</v>
      </c>
      <c r="F46" s="184">
        <f t="shared" si="4"/>
        <v>3696.2799999999997</v>
      </c>
      <c r="G46" s="187">
        <f t="shared" si="4"/>
        <v>58456.61563105751</v>
      </c>
      <c r="H46" s="188">
        <f t="shared" si="4"/>
        <v>46662.210000000006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33"/>
    </row>
    <row r="47" spans="1:22" s="23" customFormat="1" x14ac:dyDescent="0.25">
      <c r="A47" s="38" t="s">
        <v>82</v>
      </c>
      <c r="B47" s="197">
        <v>116657</v>
      </c>
      <c r="C47" s="183">
        <v>664856</v>
      </c>
      <c r="D47" s="183">
        <v>11061</v>
      </c>
      <c r="E47" s="183">
        <v>161177462</v>
      </c>
      <c r="F47" s="185">
        <v>3354.07</v>
      </c>
      <c r="G47" s="186">
        <v>48979.229999999996</v>
      </c>
      <c r="H47" s="192">
        <v>49146.90798544827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32"/>
    </row>
    <row r="48" spans="1:22" s="2" customFormat="1" ht="15.75" thickBot="1" x14ac:dyDescent="0.3">
      <c r="A48" s="9" t="s">
        <v>69</v>
      </c>
      <c r="B48" s="198">
        <f>SUM(B46-B47)/B47</f>
        <v>8.555937491963625E-2</v>
      </c>
      <c r="C48" s="174">
        <f t="shared" ref="C48:H48" si="5">SUM(C46-C47)/C47</f>
        <v>0.24269165052281999</v>
      </c>
      <c r="D48" s="174">
        <f t="shared" si="5"/>
        <v>8.9503661513425543E-3</v>
      </c>
      <c r="E48" s="174">
        <f t="shared" si="5"/>
        <v>0.13386365396468139</v>
      </c>
      <c r="F48" s="174">
        <f t="shared" si="5"/>
        <v>0.10202828205732127</v>
      </c>
      <c r="G48" s="189"/>
      <c r="H48" s="193">
        <f t="shared" si="5"/>
        <v>-5.0556547447175082E-2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32"/>
    </row>
    <row r="49" spans="9:21" x14ac:dyDescent="0.25"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9:21" x14ac:dyDescent="0.25"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9:21" x14ac:dyDescent="0.25"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9:21" x14ac:dyDescent="0.25"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9:21" x14ac:dyDescent="0.25"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9:21" x14ac:dyDescent="0.25"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9:21" x14ac:dyDescent="0.25"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9:21" x14ac:dyDescent="0.25"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9:21" x14ac:dyDescent="0.25"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9:21" x14ac:dyDescent="0.25"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9:21" x14ac:dyDescent="0.25"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9:21" x14ac:dyDescent="0.25"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9:21" x14ac:dyDescent="0.25"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9:21" x14ac:dyDescent="0.25"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9:21" x14ac:dyDescent="0.25"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9:21" x14ac:dyDescent="0.25"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9:21" x14ac:dyDescent="0.25"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9:21" x14ac:dyDescent="0.25"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9:21" x14ac:dyDescent="0.25"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9:21" x14ac:dyDescent="0.25"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9:21" x14ac:dyDescent="0.25"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9:21" x14ac:dyDescent="0.25"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9:21" x14ac:dyDescent="0.25"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9:21" x14ac:dyDescent="0.25"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9:21" x14ac:dyDescent="0.25"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9:21" x14ac:dyDescent="0.25"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9:21" x14ac:dyDescent="0.25"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9:21" x14ac:dyDescent="0.25"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9:21" x14ac:dyDescent="0.25"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9:21" x14ac:dyDescent="0.25"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9:21" x14ac:dyDescent="0.25"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9:21" x14ac:dyDescent="0.25"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9:21" x14ac:dyDescent="0.25"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9:21" x14ac:dyDescent="0.25"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9:21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9:21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9:21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9:21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9:21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9:21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9:21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9:21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9:21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9:21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9:21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9:21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9:21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9:21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9:21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9:21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9:21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9:21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9:21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9:21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9:21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9:21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9:21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9:21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9:21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9:21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9:21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9:21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9:21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9:21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9:21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9:21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9:21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9:21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9:21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9:21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9:21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9:21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9:21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9:21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9:21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9:21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9:21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9:21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9:21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9:21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9:21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9:21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9:21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9:21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9:21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9:21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9:21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9:21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9:21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9:21" x14ac:dyDescent="0.25"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9:21" x14ac:dyDescent="0.25"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9:21" x14ac:dyDescent="0.25"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9:21" x14ac:dyDescent="0.25"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9:21" x14ac:dyDescent="0.25"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9:21" x14ac:dyDescent="0.25"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9:21" x14ac:dyDescent="0.25"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9:21" x14ac:dyDescent="0.25"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9:21" x14ac:dyDescent="0.25"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9:21" x14ac:dyDescent="0.25"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9:21" x14ac:dyDescent="0.25"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9:21" x14ac:dyDescent="0.25"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9:21" x14ac:dyDescent="0.25"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9:21" x14ac:dyDescent="0.25"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9:21" x14ac:dyDescent="0.25"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9:21" x14ac:dyDescent="0.25"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9:21" x14ac:dyDescent="0.25"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9:21" x14ac:dyDescent="0.25"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9:21" x14ac:dyDescent="0.25"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9:21" x14ac:dyDescent="0.25"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9:21" x14ac:dyDescent="0.25"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9:21" x14ac:dyDescent="0.25"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9:21" x14ac:dyDescent="0.25"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9:21" x14ac:dyDescent="0.25"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9:21" x14ac:dyDescent="0.25"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9:21" x14ac:dyDescent="0.25"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9:21" x14ac:dyDescent="0.25"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9:21" x14ac:dyDescent="0.25"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9:21" x14ac:dyDescent="0.25"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9:21" x14ac:dyDescent="0.25"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9:21" x14ac:dyDescent="0.25"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9:21" x14ac:dyDescent="0.25"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9:21" x14ac:dyDescent="0.25"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9:21" x14ac:dyDescent="0.25"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9:21" x14ac:dyDescent="0.25"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9:21" x14ac:dyDescent="0.25"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9:21" x14ac:dyDescent="0.25"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9:21" x14ac:dyDescent="0.25"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9:21" x14ac:dyDescent="0.25"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9:21" x14ac:dyDescent="0.25"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9:21" x14ac:dyDescent="0.25"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9:21" x14ac:dyDescent="0.25"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9:21" x14ac:dyDescent="0.25"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9:21" x14ac:dyDescent="0.25"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9:21" x14ac:dyDescent="0.25"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9:21" x14ac:dyDescent="0.25"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9:21" x14ac:dyDescent="0.25"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9:21" x14ac:dyDescent="0.25"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9:21" x14ac:dyDescent="0.25"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9:21" x14ac:dyDescent="0.25"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9:21" x14ac:dyDescent="0.25"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9:21" x14ac:dyDescent="0.25"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9:21" x14ac:dyDescent="0.25"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9:21" x14ac:dyDescent="0.25"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9:21" x14ac:dyDescent="0.25"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9:21" x14ac:dyDescent="0.25"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9:21" x14ac:dyDescent="0.25"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9:21" x14ac:dyDescent="0.25"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9:21" x14ac:dyDescent="0.25"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9:21" x14ac:dyDescent="0.25"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9:21" x14ac:dyDescent="0.25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9:21" x14ac:dyDescent="0.25"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9:21" x14ac:dyDescent="0.25"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9:21" x14ac:dyDescent="0.25"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9:21" x14ac:dyDescent="0.25"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9:21" x14ac:dyDescent="0.25"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9:21" x14ac:dyDescent="0.25"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9:21" x14ac:dyDescent="0.25"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9:21" x14ac:dyDescent="0.25"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9:21" x14ac:dyDescent="0.25"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9:21" x14ac:dyDescent="0.25"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9:21" x14ac:dyDescent="0.25"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9:21" x14ac:dyDescent="0.25"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9:21" x14ac:dyDescent="0.25"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9:21" x14ac:dyDescent="0.25"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9:21" x14ac:dyDescent="0.25"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9:21" x14ac:dyDescent="0.25"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9:21" x14ac:dyDescent="0.25"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9:21" x14ac:dyDescent="0.25"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9:21" x14ac:dyDescent="0.25"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9:21" x14ac:dyDescent="0.25"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9:21" x14ac:dyDescent="0.25"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9:21" x14ac:dyDescent="0.25"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9:21" x14ac:dyDescent="0.25"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9:21" x14ac:dyDescent="0.25"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9:21" x14ac:dyDescent="0.25"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9:21" x14ac:dyDescent="0.25"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9:21" x14ac:dyDescent="0.25"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9:21" x14ac:dyDescent="0.25"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9:21" x14ac:dyDescent="0.25"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9:21" x14ac:dyDescent="0.25"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9:21" x14ac:dyDescent="0.25"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9:21" x14ac:dyDescent="0.25"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9:21" x14ac:dyDescent="0.25"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9:21" x14ac:dyDescent="0.25"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9:21" x14ac:dyDescent="0.25"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9:21" x14ac:dyDescent="0.25"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9:21" x14ac:dyDescent="0.25"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9:21" x14ac:dyDescent="0.25"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9:21" x14ac:dyDescent="0.25"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9:21" x14ac:dyDescent="0.25"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9:21" x14ac:dyDescent="0.25"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9:21" x14ac:dyDescent="0.25"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9:21" x14ac:dyDescent="0.25"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9:21" x14ac:dyDescent="0.25"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9:21" x14ac:dyDescent="0.25"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9:21" x14ac:dyDescent="0.25"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9:21" x14ac:dyDescent="0.25"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9:21" x14ac:dyDescent="0.25"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9:21" x14ac:dyDescent="0.25"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9:21" x14ac:dyDescent="0.25"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9:21" x14ac:dyDescent="0.25"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9:21" x14ac:dyDescent="0.25"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9:21" x14ac:dyDescent="0.25"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9:21" x14ac:dyDescent="0.25"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9:21" x14ac:dyDescent="0.25"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9:21" x14ac:dyDescent="0.25"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9:21" x14ac:dyDescent="0.25"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9:21" x14ac:dyDescent="0.25"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9:21" x14ac:dyDescent="0.25"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9:21" x14ac:dyDescent="0.25"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9:21" x14ac:dyDescent="0.25"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9:21" x14ac:dyDescent="0.25"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9:21" x14ac:dyDescent="0.25"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9:21" x14ac:dyDescent="0.25"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9:21" x14ac:dyDescent="0.25"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9:21" x14ac:dyDescent="0.25"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9:21" x14ac:dyDescent="0.25"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9:21" x14ac:dyDescent="0.25"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9:21" x14ac:dyDescent="0.25"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9:21" x14ac:dyDescent="0.25"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9:21" x14ac:dyDescent="0.25"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9:21" x14ac:dyDescent="0.25"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9:21" x14ac:dyDescent="0.25"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9:21" x14ac:dyDescent="0.25"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9:21" x14ac:dyDescent="0.25"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9:21" x14ac:dyDescent="0.25"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9:21" x14ac:dyDescent="0.25"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9:21" x14ac:dyDescent="0.25"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9:21" x14ac:dyDescent="0.25"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9:21" x14ac:dyDescent="0.25"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9:21" x14ac:dyDescent="0.25"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9:21" x14ac:dyDescent="0.25"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9:21" x14ac:dyDescent="0.25"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9:21" x14ac:dyDescent="0.25"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9:21" x14ac:dyDescent="0.25"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9:21" x14ac:dyDescent="0.25"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9:21" x14ac:dyDescent="0.25"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9:21" x14ac:dyDescent="0.25"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9:21" x14ac:dyDescent="0.25"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9:21" x14ac:dyDescent="0.25"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9:21" x14ac:dyDescent="0.25"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9:21" x14ac:dyDescent="0.25"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9:21" x14ac:dyDescent="0.25"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9:21" x14ac:dyDescent="0.25"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9:21" x14ac:dyDescent="0.25"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9:21" x14ac:dyDescent="0.25"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9:21" x14ac:dyDescent="0.25"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9:21" x14ac:dyDescent="0.25"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9:21" x14ac:dyDescent="0.25"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9:21" x14ac:dyDescent="0.25"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9:21" x14ac:dyDescent="0.25"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9:21" x14ac:dyDescent="0.25"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9:21" x14ac:dyDescent="0.25"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9:21" x14ac:dyDescent="0.25"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9:21" x14ac:dyDescent="0.25"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9:21" x14ac:dyDescent="0.25"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9:21" x14ac:dyDescent="0.25"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9:21" x14ac:dyDescent="0.25"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9:21" x14ac:dyDescent="0.25"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9:21" x14ac:dyDescent="0.25"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9:21" x14ac:dyDescent="0.25"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9:21" x14ac:dyDescent="0.25"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9:21" x14ac:dyDescent="0.25"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9:21" x14ac:dyDescent="0.25"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9:21" x14ac:dyDescent="0.25"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9:21" x14ac:dyDescent="0.25"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9:21" x14ac:dyDescent="0.25"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9:21" x14ac:dyDescent="0.25"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9:21" x14ac:dyDescent="0.25"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9:21" x14ac:dyDescent="0.25"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9:21" x14ac:dyDescent="0.25"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9:21" x14ac:dyDescent="0.25"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9:21" x14ac:dyDescent="0.25"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9:21" x14ac:dyDescent="0.25"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9:21" x14ac:dyDescent="0.25"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9:21" x14ac:dyDescent="0.25"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9:21" x14ac:dyDescent="0.25"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9:21" x14ac:dyDescent="0.25"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9:21" x14ac:dyDescent="0.25"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9:21" x14ac:dyDescent="0.25"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9:21" x14ac:dyDescent="0.25"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9:21" x14ac:dyDescent="0.25"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9:21" x14ac:dyDescent="0.25"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9:21" x14ac:dyDescent="0.25"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9:21" x14ac:dyDescent="0.25"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9:21" x14ac:dyDescent="0.25"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9:21" x14ac:dyDescent="0.25"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9:21" x14ac:dyDescent="0.25"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9:21" x14ac:dyDescent="0.25"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9:21" x14ac:dyDescent="0.25"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9:21" x14ac:dyDescent="0.25"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9:21" x14ac:dyDescent="0.25"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9:21" x14ac:dyDescent="0.25"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9:21" x14ac:dyDescent="0.25"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9:21" x14ac:dyDescent="0.25"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9:21" x14ac:dyDescent="0.25"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9:21" x14ac:dyDescent="0.25"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9:21" x14ac:dyDescent="0.25"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9:21" x14ac:dyDescent="0.25"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9:21" x14ac:dyDescent="0.25"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9:21" x14ac:dyDescent="0.25"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9:21" x14ac:dyDescent="0.25"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9:21" x14ac:dyDescent="0.25"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9:21" x14ac:dyDescent="0.25"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9:21" x14ac:dyDescent="0.25"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9:21" x14ac:dyDescent="0.25"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9:21" x14ac:dyDescent="0.25"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9:21" x14ac:dyDescent="0.25"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9:21" x14ac:dyDescent="0.25"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9:21" x14ac:dyDescent="0.25"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9:21" x14ac:dyDescent="0.25"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9:21" x14ac:dyDescent="0.25"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9:21" x14ac:dyDescent="0.25"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9:21" x14ac:dyDescent="0.25"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9:21" x14ac:dyDescent="0.25"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9:21" x14ac:dyDescent="0.25"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9:21" x14ac:dyDescent="0.25"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9:21" x14ac:dyDescent="0.25"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9:21" x14ac:dyDescent="0.25"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9:21" x14ac:dyDescent="0.25"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9:21" x14ac:dyDescent="0.25"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9:21" x14ac:dyDescent="0.25"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9:21" x14ac:dyDescent="0.25"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9:21" x14ac:dyDescent="0.25"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9:21" x14ac:dyDescent="0.25"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9:21" x14ac:dyDescent="0.25"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9:21" x14ac:dyDescent="0.25"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9:21" x14ac:dyDescent="0.25"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9:21" x14ac:dyDescent="0.25"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9:21" x14ac:dyDescent="0.25"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9:21" x14ac:dyDescent="0.25"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9:21" x14ac:dyDescent="0.25"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9:21" x14ac:dyDescent="0.25"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9:21" x14ac:dyDescent="0.25"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9:21" x14ac:dyDescent="0.25"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9:21" x14ac:dyDescent="0.25"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9:21" x14ac:dyDescent="0.25"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9:21" x14ac:dyDescent="0.25"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9:21" x14ac:dyDescent="0.25"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9:21" x14ac:dyDescent="0.25"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9:21" x14ac:dyDescent="0.25"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9:21" x14ac:dyDescent="0.25"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9:21" x14ac:dyDescent="0.25"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9:21" x14ac:dyDescent="0.25"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9:21" x14ac:dyDescent="0.25"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9:21" x14ac:dyDescent="0.25"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9:21" x14ac:dyDescent="0.25"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9:21" x14ac:dyDescent="0.25"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9:21" x14ac:dyDescent="0.25"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9:21" x14ac:dyDescent="0.25"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9:21" x14ac:dyDescent="0.25"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9:21" x14ac:dyDescent="0.25"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9:21" x14ac:dyDescent="0.25"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9:21" x14ac:dyDescent="0.25"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9:21" x14ac:dyDescent="0.25"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9:21" x14ac:dyDescent="0.25"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9:21" x14ac:dyDescent="0.25"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9:21" x14ac:dyDescent="0.25"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9:21" x14ac:dyDescent="0.25"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9:21" x14ac:dyDescent="0.25"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9:21" x14ac:dyDescent="0.25"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9:21" x14ac:dyDescent="0.25"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9:21" x14ac:dyDescent="0.25"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9:21" x14ac:dyDescent="0.25"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9:21" x14ac:dyDescent="0.25"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9:21" x14ac:dyDescent="0.25"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9:21" x14ac:dyDescent="0.25"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9:21" x14ac:dyDescent="0.25"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9:21" x14ac:dyDescent="0.25"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9:21" x14ac:dyDescent="0.25"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9:21" x14ac:dyDescent="0.25"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9:21" x14ac:dyDescent="0.25"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9:21" x14ac:dyDescent="0.25"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9:21" x14ac:dyDescent="0.25"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9:21" x14ac:dyDescent="0.25"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9:21" x14ac:dyDescent="0.25"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9:21" x14ac:dyDescent="0.25"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9:21" x14ac:dyDescent="0.25"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9:21" x14ac:dyDescent="0.25"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9:21" x14ac:dyDescent="0.25"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9:21" x14ac:dyDescent="0.25"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9:21" x14ac:dyDescent="0.25"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9:21" x14ac:dyDescent="0.25"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9:21" x14ac:dyDescent="0.25"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9:21" x14ac:dyDescent="0.25"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9:21" x14ac:dyDescent="0.25"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9:21" x14ac:dyDescent="0.25"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9:21" x14ac:dyDescent="0.25"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9:21" x14ac:dyDescent="0.25"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9:21" x14ac:dyDescent="0.25"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9:21" x14ac:dyDescent="0.25"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9:21" x14ac:dyDescent="0.25"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9:21" x14ac:dyDescent="0.25"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9:21" x14ac:dyDescent="0.25"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9:21" x14ac:dyDescent="0.25"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9:21" x14ac:dyDescent="0.25"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9:21" x14ac:dyDescent="0.25"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9:21" x14ac:dyDescent="0.25"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9:21" x14ac:dyDescent="0.25"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9:21" x14ac:dyDescent="0.25"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9:21" x14ac:dyDescent="0.25"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9:21" x14ac:dyDescent="0.25"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9:21" x14ac:dyDescent="0.25"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9:21" x14ac:dyDescent="0.25"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9:21" x14ac:dyDescent="0.25"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9:21" x14ac:dyDescent="0.25"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9:21" x14ac:dyDescent="0.25"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9:21" x14ac:dyDescent="0.25"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9:21" x14ac:dyDescent="0.25"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9:21" x14ac:dyDescent="0.25"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9:21" x14ac:dyDescent="0.25"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9:21" x14ac:dyDescent="0.25"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9:21" x14ac:dyDescent="0.25"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9:21" x14ac:dyDescent="0.25"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9:21" x14ac:dyDescent="0.25"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9:21" x14ac:dyDescent="0.25"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9:21" x14ac:dyDescent="0.25"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9:21" x14ac:dyDescent="0.25"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</sheetData>
  <pageMargins left="0.35" right="0.25" top="0.28000000000000003" bottom="0.28999999999999998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Business Results</vt:lpstr>
      <vt:lpstr>Profit &amp; Ratios</vt:lpstr>
      <vt:lpstr>Industry Infrastructure</vt:lpstr>
      <vt:lpstr>'Business Results'!Print_Area</vt:lpstr>
      <vt:lpstr>'Industry Infrastructure'!Print_Area</vt:lpstr>
      <vt:lpstr>'Profit &amp; Ratios'!Print_Area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Skandan</dc:creator>
  <cp:lastModifiedBy>Venkat</cp:lastModifiedBy>
  <cp:lastPrinted>2018-07-30T05:57:29Z</cp:lastPrinted>
  <dcterms:created xsi:type="dcterms:W3CDTF">2014-06-18T10:57:35Z</dcterms:created>
  <dcterms:modified xsi:type="dcterms:W3CDTF">2018-07-30T12:28:43Z</dcterms:modified>
</cp:coreProperties>
</file>