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ncil Statistics\Segment\Report\Report-Segment-wise-2018-19\"/>
    </mc:Choice>
  </mc:AlternateContent>
  <xr:revisionPtr revIDLastSave="0" documentId="13_ncr:1_{75BA0888-FF96-4B17-A249-B73E72492548}" xr6:coauthVersionLast="34" xr6:coauthVersionMax="34" xr10:uidLastSave="{00000000-0000-0000-0000-000000000000}"/>
  <bookViews>
    <workbookView xWindow="0" yWindow="0" windowWidth="20490" windowHeight="7680" tabRatio="432" xr2:uid="{00000000-000D-0000-FFFF-FFFF00000000}"/>
  </bookViews>
  <sheets>
    <sheet name="Health Portfolio-JUN'18" sheetId="9" r:id="rId1"/>
    <sheet name="Miscellaneous portfolio-JUN'18" sheetId="10" r:id="rId2"/>
    <sheet name="Segmentwise Report JUN 2018" sheetId="11" r:id="rId3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1" l="1"/>
  <c r="O8" i="11"/>
  <c r="C52" i="10" l="1"/>
  <c r="D52" i="10"/>
  <c r="B52" i="10"/>
  <c r="C51" i="10"/>
  <c r="D51" i="10"/>
  <c r="B51" i="10"/>
  <c r="E16" i="10"/>
  <c r="E15" i="10"/>
  <c r="H15" i="10" l="1"/>
  <c r="F15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G43" i="9" l="1"/>
  <c r="E75" i="9"/>
  <c r="D74" i="9"/>
  <c r="E74" i="9"/>
  <c r="G53" i="9"/>
  <c r="G45" i="9"/>
  <c r="R47" i="11"/>
  <c r="P53" i="11"/>
  <c r="H47" i="10"/>
  <c r="F47" i="10"/>
  <c r="F43" i="10"/>
  <c r="H43" i="10"/>
  <c r="H39" i="10"/>
  <c r="F39" i="10"/>
  <c r="F49" i="10"/>
  <c r="H49" i="10"/>
  <c r="F45" i="10"/>
  <c r="H45" i="10"/>
  <c r="H41" i="10"/>
  <c r="F41" i="10"/>
  <c r="H37" i="10"/>
  <c r="F37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3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M83" i="11" s="1"/>
  <c r="L72" i="11"/>
  <c r="K72" i="11"/>
  <c r="J72" i="11"/>
  <c r="J83" i="11" s="1"/>
  <c r="I72" i="11"/>
  <c r="I83" i="11" s="1"/>
  <c r="H72" i="11"/>
  <c r="F72" i="11"/>
  <c r="E72" i="11"/>
  <c r="D72" i="11"/>
  <c r="D83" i="11" s="1"/>
  <c r="B72" i="11"/>
  <c r="N71" i="11"/>
  <c r="M71" i="11"/>
  <c r="L71" i="11"/>
  <c r="L82" i="11" s="1"/>
  <c r="K71" i="11"/>
  <c r="J71" i="11"/>
  <c r="J82" i="11" s="1"/>
  <c r="I71" i="11"/>
  <c r="I82" i="11" s="1"/>
  <c r="H71" i="11"/>
  <c r="H82" i="11" s="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60" i="10"/>
  <c r="D63" i="10" s="1"/>
  <c r="C60" i="10"/>
  <c r="C63" i="10" s="1"/>
  <c r="B60" i="10"/>
  <c r="B63" i="10" s="1"/>
  <c r="D59" i="10"/>
  <c r="D62" i="10" s="1"/>
  <c r="C59" i="10"/>
  <c r="C62" i="10" s="1"/>
  <c r="B59" i="10"/>
  <c r="B62" i="10" s="1"/>
  <c r="E58" i="10"/>
  <c r="E57" i="10"/>
  <c r="E56" i="10"/>
  <c r="E55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10" i="9"/>
  <c r="F9" i="9"/>
  <c r="F8" i="9"/>
  <c r="F7" i="9"/>
  <c r="E52" i="10" l="1"/>
  <c r="M82" i="11"/>
  <c r="E83" i="11"/>
  <c r="F83" i="11"/>
  <c r="K83" i="11"/>
  <c r="K82" i="11"/>
  <c r="B83" i="11"/>
  <c r="H83" i="11"/>
  <c r="L83" i="11"/>
  <c r="E51" i="10"/>
  <c r="G69" i="9"/>
  <c r="F55" i="9"/>
  <c r="F56" i="9"/>
  <c r="F72" i="9"/>
  <c r="F71" i="9"/>
  <c r="O78" i="11"/>
  <c r="F17" i="10"/>
  <c r="B73" i="9"/>
  <c r="I21" i="9"/>
  <c r="G21" i="9"/>
  <c r="I63" i="9"/>
  <c r="I67" i="9"/>
  <c r="H23" i="10"/>
  <c r="H27" i="10"/>
  <c r="O61" i="11"/>
  <c r="O63" i="11"/>
  <c r="I27" i="9"/>
  <c r="G71" i="11"/>
  <c r="G82" i="11" s="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H57" i="10"/>
  <c r="H9" i="10"/>
  <c r="G63" i="9"/>
  <c r="I9" i="9"/>
  <c r="I25" i="9"/>
  <c r="I11" i="9"/>
  <c r="D61" i="10"/>
  <c r="H29" i="10"/>
  <c r="H7" i="10"/>
  <c r="F11" i="10"/>
  <c r="C73" i="9"/>
  <c r="I35" i="9"/>
  <c r="E57" i="9"/>
  <c r="I17" i="9"/>
  <c r="N81" i="11"/>
  <c r="J73" i="11"/>
  <c r="E60" i="10"/>
  <c r="B61" i="10"/>
  <c r="H19" i="10"/>
  <c r="H33" i="10"/>
  <c r="H55" i="10"/>
  <c r="H21" i="10"/>
  <c r="H35" i="10"/>
  <c r="C61" i="10"/>
  <c r="H11" i="10"/>
  <c r="H25" i="10"/>
  <c r="F31" i="10"/>
  <c r="F33" i="10"/>
  <c r="H13" i="10"/>
  <c r="H17" i="10"/>
  <c r="F23" i="10"/>
  <c r="F25" i="10"/>
  <c r="H31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9" i="10"/>
  <c r="F27" i="10"/>
  <c r="F35" i="10"/>
  <c r="F55" i="10"/>
  <c r="E59" i="10"/>
  <c r="F9" i="10"/>
  <c r="F21" i="10"/>
  <c r="F29" i="10"/>
  <c r="C53" i="10"/>
  <c r="F57" i="10"/>
  <c r="F7" i="10"/>
  <c r="D53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F75" i="9" l="1"/>
  <c r="F78" i="9" s="1"/>
  <c r="C83" i="11"/>
  <c r="E61" i="10"/>
  <c r="E63" i="10"/>
  <c r="B66" i="10" s="1"/>
  <c r="E62" i="10"/>
  <c r="P77" i="11"/>
  <c r="F74" i="9"/>
  <c r="H5" i="9" s="1"/>
  <c r="E53" i="10"/>
  <c r="P21" i="11"/>
  <c r="R37" i="11"/>
  <c r="H84" i="11"/>
  <c r="R63" i="11"/>
  <c r="R61" i="11"/>
  <c r="L84" i="11"/>
  <c r="R77" i="11"/>
  <c r="P61" i="11"/>
  <c r="F51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4" i="10"/>
  <c r="F73" i="9"/>
  <c r="D64" i="10"/>
  <c r="C64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9" i="10"/>
  <c r="F59" i="10"/>
  <c r="H51" i="10"/>
  <c r="I55" i="9"/>
  <c r="F57" i="9"/>
  <c r="G55" i="9"/>
  <c r="C76" i="9"/>
  <c r="B76" i="9"/>
  <c r="E76" i="9"/>
  <c r="G39" i="10" l="1"/>
  <c r="G15" i="10"/>
  <c r="H51" i="9"/>
  <c r="H15" i="9"/>
  <c r="P71" i="11"/>
  <c r="G37" i="10"/>
  <c r="G45" i="10"/>
  <c r="G43" i="10"/>
  <c r="G41" i="10"/>
  <c r="G49" i="10"/>
  <c r="G47" i="10"/>
  <c r="H45" i="9"/>
  <c r="H49" i="9"/>
  <c r="H43" i="9"/>
  <c r="H47" i="9"/>
  <c r="H53" i="9"/>
  <c r="P79" i="11"/>
  <c r="C77" i="9"/>
  <c r="H21" i="9"/>
  <c r="O81" i="11"/>
  <c r="C78" i="9"/>
  <c r="E66" i="10"/>
  <c r="E77" i="9"/>
  <c r="D78" i="9"/>
  <c r="B78" i="9"/>
  <c r="E78" i="9"/>
  <c r="B77" i="9"/>
  <c r="R71" i="11"/>
  <c r="C66" i="10"/>
  <c r="D66" i="10"/>
  <c r="O73" i="11"/>
  <c r="C84" i="11"/>
  <c r="G84" i="11"/>
  <c r="E65" i="10"/>
  <c r="E64" i="10"/>
  <c r="H62" i="10"/>
  <c r="G31" i="10"/>
  <c r="G23" i="10"/>
  <c r="G62" i="10"/>
  <c r="F62" i="10"/>
  <c r="G33" i="10"/>
  <c r="G25" i="10"/>
  <c r="G17" i="10"/>
  <c r="G11" i="10"/>
  <c r="G9" i="10"/>
  <c r="G55" i="10"/>
  <c r="G13" i="10"/>
  <c r="G27" i="10"/>
  <c r="C65" i="10"/>
  <c r="G29" i="10"/>
  <c r="G57" i="10"/>
  <c r="B65" i="10"/>
  <c r="D65" i="10"/>
  <c r="G21" i="10"/>
  <c r="G7" i="10"/>
  <c r="G19" i="10"/>
  <c r="G35" i="10"/>
  <c r="G51" i="10"/>
  <c r="G59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<sst xmlns="http://schemas.openxmlformats.org/spreadsheetml/2006/main" count="271" uniqueCount="80">
  <si>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</si>
  <si>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</si>
  <si>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</si>
  <si>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</si>
  <si>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</si>
  <si>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</si>
  <si>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</si>
  <si>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</si>
  <si>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</si>
  <si>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</si>
  <si>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</si>
  <si>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</si>
  <si>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</si>
  <si>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</si>
  <si>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</si>
  <si>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</si>
  <si>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</si>
  <si>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</si>
  <si>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</si>
  <si>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</si>
  <si>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</si>
  <si>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</si>
  <si>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</si>
  <si>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</si>
  <si>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</si>
  <si>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</si>
  <si>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</si>
  <si>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</si>
  <si>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</si>
  <si>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</si>
  <si>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</si>
  <si>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</si>
  <si>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</si>
  <si>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</si>
  <si>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</si>
  <si>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</si>
  <si>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</si>
  <si>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</si>
  <si>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</si>
  <si>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</si>
  <si>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</si>
  <si>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</si>
  <si>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</si>
  <si>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</si>
  <si>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</si>
  <si>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</si>
  <si>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</si>
  <si>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</si>
  <si>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</si>
  <si>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</si>
  <si>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</si>
  <si>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</si>
  <si>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</si>
  <si>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</si>
  <si>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</si>
  <si>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</si>
  <si>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</si>
  <si>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</si>
  <si>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</si>
  <si>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</si>
  <si>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</si>
  <si>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</si>
  <si>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</si>
  <si>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</si>
  <si>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</si>
  <si>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</si>
  <si>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</si>
  <si>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</si>
  <si>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</si>
  <si>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</si>
  <si>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</si>
  <si>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</si>
  <si>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</si>
  <si>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</si>
  <si>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</si>
  <si>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</si>
  <si>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</si>
  <si>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</si>
  <si>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GROSS DIRECT PREMIUM INCOME UNDERWRITTEN BY NON-LIFE INSURERS WITHIN INDIA  (SEGMENT WISE) : FOR THE PERIOD UPTO JUNE 2018 (PROVISIONAL &amp; UNAUDITED ) IN FY 2018-19 (Rs. In Crs.)</t>
  </si>
  <si>
    <t>GROSS DIRECT PREMIUM INCOME UNDERWRITTEN BY NON-LIFE INSURERS WITHIN INDIA  (SEGMENT WISE) : FOR THE PERIOD UPTO JUNE 2018 (PROVISIONAL &amp; UNAUDITED ) IN FY 2018-19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</si>
</sst>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67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35" fillId="3" borderId="13" xfId="0" applyFont="1" applyFill="1" applyBorder="1"/>
    <xf numFmtId="0" fontId="35" fillId="3" borderId="35" xfId="0" applyFont="1" applyFill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on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35" borderId="62" xfId="0" applyNumberFormat="1" applyFont="1" applyFill="1" applyBorder="1" applyAlignment="1">
      <alignment wrapText="1"/>
    </xf>
    <xf numFmtId="2" fontId="0" fillId="35" borderId="26" xfId="0" applyNumberFormat="1" applyFont="1" applyFill="1" applyBorder="1" applyAlignment="1">
      <alignment wrapText="1"/>
    </xf>
    <xf numFmtId="2" fontId="0" fillId="35" borderId="10" xfId="0" applyNumberFormat="1" applyFont="1" applyFill="1" applyBorder="1" applyAlignment="1">
      <alignment wrapText="1"/>
    </xf>
    <xf numFmtId="2" fontId="4" fillId="35" borderId="61" xfId="0" applyNumberFormat="1" applyFont="1" applyFill="1" applyBorder="1" applyAlignment="1">
      <alignment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tabSelected="1" workbookViewId="0">
      <pane ySplit="2" topLeftCell="A3" activePane="bottomLeft" state="frozen"/>
      <selection pane="bottomLeft" activeCell="M71" sqref="M71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55" t="s">
        <v>79</v>
      </c>
      <c r="B1" s="455"/>
      <c r="C1" s="455"/>
      <c r="D1" s="455"/>
      <c r="E1" s="455"/>
      <c r="F1" s="455"/>
      <c r="G1" s="455"/>
      <c r="H1" s="455"/>
      <c r="I1" s="455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56"/>
      <c r="B2" s="456"/>
      <c r="C2" s="456"/>
      <c r="D2" s="456"/>
      <c r="E2" s="456"/>
      <c r="F2" s="456"/>
      <c r="G2" s="456"/>
      <c r="H2" s="456"/>
      <c r="I2" s="456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49</v>
      </c>
      <c r="C3" s="4" t="s">
        <v>50</v>
      </c>
      <c r="D3" s="4" t="s">
        <v>51</v>
      </c>
      <c r="E3" s="4" t="s">
        <v>52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63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5" t="s">
        <v>72</v>
      </c>
      <c r="B5" s="169">
        <v>0</v>
      </c>
      <c r="C5" s="169">
        <v>5.12</v>
      </c>
      <c r="D5" s="169">
        <v>0</v>
      </c>
      <c r="E5" s="169">
        <v>0</v>
      </c>
      <c r="F5" s="169">
        <f>B5+C5+D5+E5</f>
        <v>5.12</v>
      </c>
      <c r="G5" s="391" t="e">
        <f>(F5-F6)/F6</f>
        <v>#DIV/0!</v>
      </c>
      <c r="H5" s="395">
        <f>F5/$F$74</f>
        <v>4.8212738709555922E-4</v>
      </c>
      <c r="I5" s="392">
        <f>F5-F6</f>
        <v>5.12</v>
      </c>
    </row>
    <row r="6" spans="1:18" ht="16.5" thickBot="1" x14ac:dyDescent="0.3">
      <c r="A6" s="326" t="s">
        <v>36</v>
      </c>
      <c r="B6" s="393">
        <v>0</v>
      </c>
      <c r="C6" s="419">
        <v>0</v>
      </c>
      <c r="D6" s="394">
        <v>0</v>
      </c>
      <c r="E6" s="394">
        <v>0</v>
      </c>
      <c r="F6" s="164">
        <f t="shared" ref="F6:F40" si="0">B6+C6+D6+E6</f>
        <v>0</v>
      </c>
      <c r="G6" s="390"/>
      <c r="H6" s="388"/>
      <c r="I6" s="389"/>
    </row>
    <row r="7" spans="1:18" ht="16.5" thickBot="1" x14ac:dyDescent="0.3">
      <c r="A7" s="40" t="s">
        <v>19</v>
      </c>
      <c r="B7" s="417">
        <v>116.36</v>
      </c>
      <c r="C7" s="422">
        <v>311.45</v>
      </c>
      <c r="D7" s="418">
        <v>261.85000000000002</v>
      </c>
      <c r="E7" s="429">
        <v>47.9</v>
      </c>
      <c r="F7" s="161">
        <f>B7+C7+D7+E7</f>
        <v>737.56000000000006</v>
      </c>
      <c r="G7" s="162">
        <f>(F7-F8)/F8</f>
        <v>1.0256515888055808</v>
      </c>
      <c r="H7" s="162">
        <f>F7/$F$74</f>
        <v>6.9452710083242317E-2</v>
      </c>
      <c r="I7" s="128">
        <f>F7-F8</f>
        <v>373.45000000000005</v>
      </c>
    </row>
    <row r="8" spans="1:18" ht="15.75" thickBot="1" x14ac:dyDescent="0.3">
      <c r="A8" s="113" t="s">
        <v>16</v>
      </c>
      <c r="B8" s="446">
        <v>98.61</v>
      </c>
      <c r="C8" s="447">
        <v>219.97</v>
      </c>
      <c r="D8" s="447">
        <v>1.91</v>
      </c>
      <c r="E8" s="448">
        <v>43.62</v>
      </c>
      <c r="F8" s="227">
        <f t="shared" si="0"/>
        <v>364.11</v>
      </c>
      <c r="G8" s="167"/>
      <c r="H8" s="167"/>
      <c r="I8" s="155"/>
    </row>
    <row r="9" spans="1:18" ht="16.5" thickBot="1" x14ac:dyDescent="0.3">
      <c r="A9" s="40" t="s">
        <v>23</v>
      </c>
      <c r="B9" s="431">
        <v>2.88</v>
      </c>
      <c r="C9" s="424">
        <v>62.16</v>
      </c>
      <c r="D9" s="416">
        <v>0</v>
      </c>
      <c r="E9" s="424">
        <v>23.07</v>
      </c>
      <c r="F9" s="161">
        <f t="shared" si="0"/>
        <v>88.109999999999985</v>
      </c>
      <c r="G9" s="162">
        <f t="shared" ref="G9:G41" si="1">(F9-F10)/F10</f>
        <v>2.0872459705676238</v>
      </c>
      <c r="H9" s="162">
        <f>F9/$F$74</f>
        <v>8.2969226712870537E-3</v>
      </c>
      <c r="I9" s="128">
        <f>F9-F10</f>
        <v>59.569999999999986</v>
      </c>
    </row>
    <row r="10" spans="1:18" ht="15.75" thickBot="1" x14ac:dyDescent="0.3">
      <c r="A10" s="113" t="s">
        <v>16</v>
      </c>
      <c r="B10" s="423">
        <v>2.14</v>
      </c>
      <c r="C10" s="421">
        <v>24.93</v>
      </c>
      <c r="D10" s="434">
        <v>0</v>
      </c>
      <c r="E10" s="428">
        <v>1.47</v>
      </c>
      <c r="F10" s="426">
        <f t="shared" si="0"/>
        <v>28.54</v>
      </c>
      <c r="G10" s="167"/>
      <c r="H10" s="167"/>
      <c r="I10" s="155"/>
    </row>
    <row r="11" spans="1:18" ht="16.5" thickBot="1" x14ac:dyDescent="0.3">
      <c r="A11" s="40" t="s">
        <v>20</v>
      </c>
      <c r="B11" s="10">
        <v>49.3</v>
      </c>
      <c r="C11" s="33">
        <v>12.51</v>
      </c>
      <c r="D11" s="33">
        <v>0</v>
      </c>
      <c r="E11" s="33">
        <v>0.9</v>
      </c>
      <c r="F11" s="161">
        <f t="shared" si="0"/>
        <v>62.709999999999994</v>
      </c>
      <c r="G11" s="162">
        <f t="shared" si="1"/>
        <v>-3.7747429798987382E-2</v>
      </c>
      <c r="H11" s="162">
        <f>F11/$F$74</f>
        <v>5.9051188368676785E-3</v>
      </c>
      <c r="I11" s="128">
        <f>F11-F12</f>
        <v>-2.460000000000008</v>
      </c>
    </row>
    <row r="12" spans="1:18" ht="15.75" thickBot="1" x14ac:dyDescent="0.3">
      <c r="A12" s="113" t="s">
        <v>16</v>
      </c>
      <c r="B12" s="26">
        <v>49.8</v>
      </c>
      <c r="C12" s="26">
        <v>14.04</v>
      </c>
      <c r="D12" s="26">
        <v>0</v>
      </c>
      <c r="E12" s="26">
        <v>1.33</v>
      </c>
      <c r="F12" s="227">
        <f t="shared" si="0"/>
        <v>65.17</v>
      </c>
      <c r="G12" s="165"/>
      <c r="H12" s="165"/>
      <c r="I12" s="155"/>
    </row>
    <row r="13" spans="1:18" ht="16.5" thickBot="1" x14ac:dyDescent="0.3">
      <c r="A13" s="112" t="s">
        <v>70</v>
      </c>
      <c r="B13" s="19">
        <v>0</v>
      </c>
      <c r="C13" s="19">
        <v>41.94</v>
      </c>
      <c r="D13" s="19">
        <v>0</v>
      </c>
      <c r="E13" s="19">
        <v>0</v>
      </c>
      <c r="F13" s="161">
        <f t="shared" si="0"/>
        <v>41.94</v>
      </c>
      <c r="G13" s="163" t="e">
        <f t="shared" si="1"/>
        <v>#DIV/0!</v>
      </c>
      <c r="H13" s="163">
        <f>F13/$F$74</f>
        <v>3.9493012919507332E-3</v>
      </c>
      <c r="I13" s="128">
        <f>F13-F14</f>
        <v>41.94</v>
      </c>
    </row>
    <row r="14" spans="1:18" ht="15.75" thickBot="1" x14ac:dyDescent="0.3">
      <c r="A14" s="113" t="s">
        <v>16</v>
      </c>
      <c r="B14" s="370">
        <v>0</v>
      </c>
      <c r="C14" s="65">
        <v>0</v>
      </c>
      <c r="D14" s="370">
        <v>0</v>
      </c>
      <c r="E14" s="26">
        <v>0</v>
      </c>
      <c r="F14" s="227">
        <f t="shared" si="0"/>
        <v>0</v>
      </c>
      <c r="G14" s="166"/>
      <c r="H14" s="166"/>
      <c r="I14" s="155"/>
    </row>
    <row r="15" spans="1:18" s="2" customFormat="1" ht="15.75" thickBot="1" x14ac:dyDescent="0.3">
      <c r="A15" s="216" t="s">
        <v>76</v>
      </c>
      <c r="B15" s="252">
        <v>7.0000000000000007E-2</v>
      </c>
      <c r="C15" s="241">
        <v>7.13</v>
      </c>
      <c r="D15" s="241">
        <v>0</v>
      </c>
      <c r="E15" s="241">
        <v>0</v>
      </c>
      <c r="F15" s="444">
        <f>B15+C15+D15+E15</f>
        <v>7.2</v>
      </c>
      <c r="G15" s="445" t="e">
        <f t="shared" ref="G15" si="2">(F15-F16)/F16</f>
        <v>#DIV/0!</v>
      </c>
      <c r="H15" s="445">
        <f>F15/$F$74</f>
        <v>6.779916381031302E-4</v>
      </c>
      <c r="I15" s="178">
        <f>F15-F16</f>
        <v>7.2</v>
      </c>
    </row>
    <row r="16" spans="1:18" ht="15.75" thickBot="1" x14ac:dyDescent="0.3">
      <c r="A16" s="113" t="s">
        <v>16</v>
      </c>
      <c r="B16" s="146">
        <v>0</v>
      </c>
      <c r="C16" s="371">
        <v>0</v>
      </c>
      <c r="D16" s="72">
        <v>0</v>
      </c>
      <c r="E16" s="72">
        <v>0</v>
      </c>
      <c r="F16" s="227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9.9700000000000006</v>
      </c>
      <c r="C17" s="33">
        <v>50.11</v>
      </c>
      <c r="D17" s="33">
        <v>4.54</v>
      </c>
      <c r="E17" s="33">
        <v>5.3</v>
      </c>
      <c r="F17" s="161">
        <f t="shared" si="0"/>
        <v>69.92</v>
      </c>
      <c r="G17" s="163">
        <f t="shared" si="1"/>
        <v>-1.7425519955030846E-2</v>
      </c>
      <c r="H17" s="162">
        <f>F17/$F$74</f>
        <v>6.5840521300237305E-3</v>
      </c>
      <c r="I17" s="128">
        <f>F17-F18</f>
        <v>-1.2399999999999949</v>
      </c>
    </row>
    <row r="18" spans="1:9" ht="15.75" thickBot="1" x14ac:dyDescent="0.3">
      <c r="A18" s="113" t="s">
        <v>16</v>
      </c>
      <c r="B18" s="26">
        <v>8.1300000000000008</v>
      </c>
      <c r="C18" s="26">
        <v>58.44</v>
      </c>
      <c r="D18" s="26">
        <v>0</v>
      </c>
      <c r="E18" s="26">
        <v>4.59</v>
      </c>
      <c r="F18" s="227">
        <f t="shared" si="0"/>
        <v>71.16</v>
      </c>
      <c r="G18" s="167"/>
      <c r="H18" s="165"/>
      <c r="I18" s="155"/>
    </row>
    <row r="19" spans="1:9" ht="16.5" thickBot="1" x14ac:dyDescent="0.3">
      <c r="A19" s="40" t="s">
        <v>71</v>
      </c>
      <c r="B19" s="19">
        <v>3.26</v>
      </c>
      <c r="C19" s="19">
        <v>0</v>
      </c>
      <c r="D19" s="19">
        <v>0</v>
      </c>
      <c r="E19" s="19">
        <v>1.05</v>
      </c>
      <c r="F19" s="161">
        <f t="shared" si="0"/>
        <v>4.3099999999999996</v>
      </c>
      <c r="G19" s="162" t="e">
        <f t="shared" si="1"/>
        <v>#DIV/0!</v>
      </c>
      <c r="H19" s="162">
        <f>F19/$F$74</f>
        <v>4.0585332780895703E-4</v>
      </c>
      <c r="I19" s="128">
        <f>F19-F20</f>
        <v>4.3099999999999996</v>
      </c>
    </row>
    <row r="20" spans="1:9" ht="15.75" thickBot="1" x14ac:dyDescent="0.3">
      <c r="A20" s="113" t="s">
        <v>16</v>
      </c>
      <c r="B20" s="26">
        <v>0</v>
      </c>
      <c r="C20" s="26">
        <v>0</v>
      </c>
      <c r="D20" s="26">
        <v>0</v>
      </c>
      <c r="E20" s="26">
        <v>0</v>
      </c>
      <c r="F20" s="227">
        <f t="shared" si="0"/>
        <v>0</v>
      </c>
      <c r="G20" s="167"/>
      <c r="H20" s="167"/>
      <c r="I20" s="155"/>
    </row>
    <row r="21" spans="1:9" ht="16.5" thickBot="1" x14ac:dyDescent="0.3">
      <c r="A21" s="40" t="s">
        <v>56</v>
      </c>
      <c r="B21" s="123">
        <v>118.88</v>
      </c>
      <c r="C21" s="123">
        <v>182.06</v>
      </c>
      <c r="D21" s="124">
        <v>0</v>
      </c>
      <c r="E21" s="18">
        <v>6.83</v>
      </c>
      <c r="F21" s="161">
        <f>B21+C21+D21+E21</f>
        <v>307.77</v>
      </c>
      <c r="G21" s="162">
        <f t="shared" si="1"/>
        <v>0.38760144274120817</v>
      </c>
      <c r="H21" s="162">
        <f>F21/$F$74</f>
        <v>2.898131756375005E-2</v>
      </c>
      <c r="I21" s="128">
        <f>F21-F22</f>
        <v>85.96999999999997</v>
      </c>
    </row>
    <row r="22" spans="1:9" ht="16.5" thickBot="1" x14ac:dyDescent="0.3">
      <c r="A22" s="113" t="s">
        <v>16</v>
      </c>
      <c r="B22" s="138">
        <v>165.81</v>
      </c>
      <c r="C22" s="138">
        <v>50.46</v>
      </c>
      <c r="D22" s="214">
        <v>0</v>
      </c>
      <c r="E22" s="138">
        <v>5.53</v>
      </c>
      <c r="F22" s="227">
        <f>B22+C22+D22+E22</f>
        <v>221.8</v>
      </c>
      <c r="G22" s="167"/>
      <c r="H22" s="167"/>
      <c r="I22" s="155"/>
    </row>
    <row r="23" spans="1:9" ht="16.5" thickBot="1" x14ac:dyDescent="0.3">
      <c r="A23" s="40" t="s">
        <v>57</v>
      </c>
      <c r="B23" s="33">
        <v>241.15</v>
      </c>
      <c r="C23" s="33">
        <v>372</v>
      </c>
      <c r="D23" s="33">
        <v>10.92</v>
      </c>
      <c r="E23" s="33">
        <v>54.08</v>
      </c>
      <c r="F23" s="161">
        <f t="shared" si="0"/>
        <v>678.15</v>
      </c>
      <c r="G23" s="162">
        <f t="shared" si="1"/>
        <v>0.2427841002803893</v>
      </c>
      <c r="H23" s="162">
        <f>F23/$F$74</f>
        <v>6.3858337413838576E-2</v>
      </c>
      <c r="I23" s="128">
        <f>F23-F24</f>
        <v>132.48000000000002</v>
      </c>
    </row>
    <row r="24" spans="1:9" ht="15.75" thickBot="1" x14ac:dyDescent="0.3">
      <c r="A24" s="113" t="s">
        <v>16</v>
      </c>
      <c r="B24" s="26">
        <v>231.61</v>
      </c>
      <c r="C24" s="26">
        <v>240.52</v>
      </c>
      <c r="D24" s="26">
        <v>21.49</v>
      </c>
      <c r="E24" s="26">
        <v>52.05</v>
      </c>
      <c r="F24" s="227">
        <f t="shared" si="0"/>
        <v>545.66999999999996</v>
      </c>
      <c r="G24" s="167"/>
      <c r="H24" s="167"/>
      <c r="I24" s="155"/>
    </row>
    <row r="25" spans="1:9" ht="16.5" thickBot="1" x14ac:dyDescent="0.3">
      <c r="A25" s="40" t="s">
        <v>58</v>
      </c>
      <c r="B25" s="19">
        <v>30.39</v>
      </c>
      <c r="C25" s="19">
        <v>152.05000000000001</v>
      </c>
      <c r="D25" s="19">
        <v>27.96</v>
      </c>
      <c r="E25" s="19">
        <v>1.43</v>
      </c>
      <c r="F25" s="161">
        <f t="shared" si="0"/>
        <v>211.83</v>
      </c>
      <c r="G25" s="162">
        <f t="shared" si="1"/>
        <v>0.78428234501347727</v>
      </c>
      <c r="H25" s="162">
        <f>F25/$F$74</f>
        <v>1.9947078986025844E-2</v>
      </c>
      <c r="I25" s="128">
        <f>F25-F26</f>
        <v>93.110000000000014</v>
      </c>
    </row>
    <row r="26" spans="1:9" ht="15.75" thickBot="1" x14ac:dyDescent="0.3">
      <c r="A26" s="113" t="s">
        <v>16</v>
      </c>
      <c r="B26" s="26">
        <v>27.71</v>
      </c>
      <c r="C26" s="26">
        <v>67.099999999999994</v>
      </c>
      <c r="D26" s="26">
        <v>22.53</v>
      </c>
      <c r="E26" s="26">
        <v>1.38</v>
      </c>
      <c r="F26" s="227">
        <f t="shared" si="0"/>
        <v>118.72</v>
      </c>
      <c r="G26" s="167"/>
      <c r="H26" s="167"/>
      <c r="I26" s="155"/>
    </row>
    <row r="27" spans="1:9" ht="16.5" thickBot="1" x14ac:dyDescent="0.3">
      <c r="A27" s="40" t="s">
        <v>55</v>
      </c>
      <c r="B27" s="19">
        <v>5.63</v>
      </c>
      <c r="C27" s="19">
        <v>1.43</v>
      </c>
      <c r="D27" s="19">
        <v>0</v>
      </c>
      <c r="E27" s="19">
        <v>0</v>
      </c>
      <c r="F27" s="161">
        <f t="shared" si="0"/>
        <v>7.06</v>
      </c>
      <c r="G27" s="162">
        <f t="shared" si="1"/>
        <v>0.9887323943661972</v>
      </c>
      <c r="H27" s="162">
        <f>F27/$F$74</f>
        <v>6.6480846736223596E-4</v>
      </c>
      <c r="I27" s="128">
        <f>F27-F28</f>
        <v>3.51</v>
      </c>
    </row>
    <row r="28" spans="1:9" ht="15.75" thickBot="1" x14ac:dyDescent="0.3">
      <c r="A28" s="113" t="s">
        <v>16</v>
      </c>
      <c r="B28" s="26">
        <v>3.5</v>
      </c>
      <c r="C28" s="26">
        <v>0.05</v>
      </c>
      <c r="D28" s="26">
        <v>0</v>
      </c>
      <c r="E28" s="26">
        <v>0</v>
      </c>
      <c r="F28" s="227">
        <f t="shared" si="0"/>
        <v>3.55</v>
      </c>
      <c r="G28" s="167"/>
      <c r="H28" s="167"/>
      <c r="I28" s="155"/>
    </row>
    <row r="29" spans="1:9" ht="16.5" thickBot="1" x14ac:dyDescent="0.3">
      <c r="A29" s="40" t="s">
        <v>77</v>
      </c>
      <c r="B29" s="19">
        <v>3.8</v>
      </c>
      <c r="C29" s="19">
        <v>46.98</v>
      </c>
      <c r="D29" s="19">
        <v>0</v>
      </c>
      <c r="E29" s="19">
        <v>0</v>
      </c>
      <c r="F29" s="161">
        <f t="shared" si="0"/>
        <v>50.779999999999994</v>
      </c>
      <c r="G29" s="162">
        <f t="shared" si="1"/>
        <v>0.3757789217014359</v>
      </c>
      <c r="H29" s="162">
        <f>F29/$F$74</f>
        <v>4.781724358732909E-3</v>
      </c>
      <c r="I29" s="128">
        <f>F29-F30</f>
        <v>13.869999999999997</v>
      </c>
    </row>
    <row r="30" spans="1:9" ht="15.75" thickBot="1" x14ac:dyDescent="0.3">
      <c r="A30" s="113" t="s">
        <v>16</v>
      </c>
      <c r="B30" s="26">
        <v>4.1500000000000004</v>
      </c>
      <c r="C30" s="26">
        <v>32.76</v>
      </c>
      <c r="D30" s="26">
        <v>0</v>
      </c>
      <c r="E30" s="26">
        <v>0</v>
      </c>
      <c r="F30" s="227">
        <f t="shared" si="0"/>
        <v>36.909999999999997</v>
      </c>
      <c r="G30" s="167"/>
      <c r="H30" s="167"/>
      <c r="I30" s="155"/>
    </row>
    <row r="31" spans="1:9" ht="16.5" thickBot="1" x14ac:dyDescent="0.3">
      <c r="A31" s="40" t="s">
        <v>25</v>
      </c>
      <c r="B31" s="19">
        <v>0.25</v>
      </c>
      <c r="C31" s="19">
        <v>4.13</v>
      </c>
      <c r="D31" s="19">
        <v>0</v>
      </c>
      <c r="E31" s="19">
        <v>0</v>
      </c>
      <c r="F31" s="161">
        <f t="shared" si="0"/>
        <v>4.38</v>
      </c>
      <c r="G31" s="162">
        <f t="shared" si="1"/>
        <v>0.20661157024793389</v>
      </c>
      <c r="H31" s="162">
        <f>F31/$F$74</f>
        <v>4.1244491317940415E-4</v>
      </c>
      <c r="I31" s="128">
        <f>F31-F32</f>
        <v>0.75</v>
      </c>
    </row>
    <row r="32" spans="1:9" ht="15.75" thickBot="1" x14ac:dyDescent="0.3">
      <c r="A32" s="113" t="s">
        <v>16</v>
      </c>
      <c r="B32" s="26">
        <v>3.63</v>
      </c>
      <c r="C32" s="26">
        <v>0</v>
      </c>
      <c r="D32" s="26">
        <v>0</v>
      </c>
      <c r="E32" s="26">
        <v>0</v>
      </c>
      <c r="F32" s="227">
        <f t="shared" si="0"/>
        <v>3.63</v>
      </c>
      <c r="G32" s="165"/>
      <c r="H32" s="165"/>
      <c r="I32" s="155"/>
    </row>
    <row r="33" spans="1:35" ht="16.5" thickBot="1" x14ac:dyDescent="0.3">
      <c r="A33" s="40" t="s">
        <v>59</v>
      </c>
      <c r="B33" s="398">
        <v>361.77</v>
      </c>
      <c r="C33" s="437">
        <v>609.70000000000005</v>
      </c>
      <c r="D33" s="401">
        <v>16.46</v>
      </c>
      <c r="E33" s="400">
        <v>1.95</v>
      </c>
      <c r="F33" s="161">
        <f t="shared" si="0"/>
        <v>989.88000000000011</v>
      </c>
      <c r="G33" s="162">
        <f t="shared" si="1"/>
        <v>-0.28738958598794895</v>
      </c>
      <c r="H33" s="163">
        <f>F33/$F$74</f>
        <v>9.3212550378545353E-2</v>
      </c>
      <c r="I33" s="128">
        <f>F33-F34</f>
        <v>-399.21000000000004</v>
      </c>
    </row>
    <row r="34" spans="1:35" ht="15.75" thickBot="1" x14ac:dyDescent="0.3">
      <c r="A34" s="113" t="s">
        <v>16</v>
      </c>
      <c r="B34" s="463">
        <v>335</v>
      </c>
      <c r="C34" s="464">
        <v>934.9</v>
      </c>
      <c r="D34" s="465">
        <v>117.15</v>
      </c>
      <c r="E34" s="465">
        <v>2.04</v>
      </c>
      <c r="F34" s="294">
        <f t="shared" si="0"/>
        <v>1389.0900000000001</v>
      </c>
      <c r="G34" s="167"/>
      <c r="H34" s="167"/>
      <c r="I34" s="155"/>
    </row>
    <row r="35" spans="1:35" s="2" customFormat="1" ht="16.5" thickBot="1" x14ac:dyDescent="0.3">
      <c r="A35" s="40" t="s">
        <v>28</v>
      </c>
      <c r="B35" s="140">
        <v>507.91</v>
      </c>
      <c r="C35" s="140">
        <v>1627.39</v>
      </c>
      <c r="D35" s="140">
        <v>311.18</v>
      </c>
      <c r="E35" s="174">
        <v>4.96</v>
      </c>
      <c r="F35" s="161">
        <f t="shared" si="0"/>
        <v>2451.44</v>
      </c>
      <c r="G35" s="175">
        <f t="shared" si="1"/>
        <v>0.20863593111370779</v>
      </c>
      <c r="H35" s="176">
        <f>F35/$F$74</f>
        <v>0.23084108629326908</v>
      </c>
      <c r="I35" s="177">
        <f>F35-F36</f>
        <v>423.17000000000007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431.77</v>
      </c>
      <c r="C36" s="65">
        <v>1522.7</v>
      </c>
      <c r="D36" s="65">
        <v>68.75</v>
      </c>
      <c r="E36" s="65">
        <v>5.05</v>
      </c>
      <c r="F36" s="227">
        <f t="shared" si="0"/>
        <v>2028.27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30</v>
      </c>
      <c r="B37" s="139">
        <v>341.76</v>
      </c>
      <c r="C37" s="139">
        <v>626.12</v>
      </c>
      <c r="D37" s="139">
        <v>7.7</v>
      </c>
      <c r="E37" s="139">
        <v>2.25</v>
      </c>
      <c r="F37" s="161">
        <f t="shared" si="0"/>
        <v>977.83</v>
      </c>
      <c r="G37" s="175">
        <f t="shared" si="1"/>
        <v>6.9157427453038545E-2</v>
      </c>
      <c r="H37" s="179">
        <f>F37/$F$74</f>
        <v>9.207785603977553E-2</v>
      </c>
      <c r="I37" s="178">
        <f>F37-F38</f>
        <v>63.25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324.85000000000002</v>
      </c>
      <c r="C38" s="65">
        <v>579.67999999999995</v>
      </c>
      <c r="D38" s="65">
        <v>7.72</v>
      </c>
      <c r="E38" s="65">
        <v>2.33</v>
      </c>
      <c r="F38" s="227">
        <f t="shared" si="0"/>
        <v>914.58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60</v>
      </c>
      <c r="B39" s="139">
        <v>0.03</v>
      </c>
      <c r="C39" s="139">
        <v>0</v>
      </c>
      <c r="D39" s="139">
        <v>0</v>
      </c>
      <c r="E39" s="139">
        <v>0</v>
      </c>
      <c r="F39" s="161">
        <f t="shared" si="0"/>
        <v>0.03</v>
      </c>
      <c r="G39" s="162">
        <f t="shared" si="1"/>
        <v>0.49999999999999989</v>
      </c>
      <c r="H39" s="162">
        <f>F39/$F$74</f>
        <v>2.8249651587630421E-6</v>
      </c>
      <c r="I39" s="128">
        <f>F39-F40</f>
        <v>9.9999999999999985E-3</v>
      </c>
    </row>
    <row r="40" spans="1:35" ht="15.75" thickBot="1" x14ac:dyDescent="0.3">
      <c r="A40" s="113" t="s">
        <v>16</v>
      </c>
      <c r="B40" s="65">
        <v>0.02</v>
      </c>
      <c r="C40" s="65">
        <v>0</v>
      </c>
      <c r="D40" s="65">
        <v>0</v>
      </c>
      <c r="E40" s="65">
        <v>0</v>
      </c>
      <c r="F40" s="227">
        <f t="shared" si="0"/>
        <v>0.02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17.29</v>
      </c>
      <c r="C41" s="139">
        <v>256.08999999999997</v>
      </c>
      <c r="D41" s="139">
        <v>169.98</v>
      </c>
      <c r="E41" s="139">
        <v>18.149999999999999</v>
      </c>
      <c r="F41" s="161">
        <f>B41+C41+D41+E41</f>
        <v>461.51</v>
      </c>
      <c r="G41" s="162">
        <f t="shared" si="1"/>
        <v>0.45485782737532321</v>
      </c>
      <c r="H41" s="162">
        <f>F41/$F$74</f>
        <v>4.345832234735772E-2</v>
      </c>
      <c r="I41" s="128">
        <f>F41-F42</f>
        <v>144.29000000000002</v>
      </c>
    </row>
    <row r="42" spans="1:35" ht="15.75" thickBot="1" x14ac:dyDescent="0.3">
      <c r="A42" s="113" t="s">
        <v>16</v>
      </c>
      <c r="B42" s="65">
        <v>15.84</v>
      </c>
      <c r="C42" s="65">
        <v>146.91999999999999</v>
      </c>
      <c r="D42" s="65">
        <v>139.91</v>
      </c>
      <c r="E42" s="65">
        <v>14.55</v>
      </c>
      <c r="F42" s="257">
        <f>B42+C42+D42+E42</f>
        <v>317.21999999999997</v>
      </c>
      <c r="G42" s="166"/>
      <c r="H42" s="167"/>
      <c r="I42" s="155"/>
    </row>
    <row r="43" spans="1:35" ht="15.75" thickBot="1" x14ac:dyDescent="0.3">
      <c r="A43" s="216" t="s">
        <v>61</v>
      </c>
      <c r="B43" s="241">
        <v>43.68</v>
      </c>
      <c r="C43" s="247">
        <v>47.73</v>
      </c>
      <c r="D43" s="247">
        <v>0</v>
      </c>
      <c r="E43" s="247">
        <v>0.71</v>
      </c>
      <c r="F43" s="258">
        <f t="shared" ref="F43:F54" si="3">B43+C43+D43+E43</f>
        <v>92.11999999999999</v>
      </c>
      <c r="G43" s="175">
        <f t="shared" ref="G43" si="4">(F43-F44)/F44</f>
        <v>0.22061746389293749</v>
      </c>
      <c r="H43" s="260">
        <f>F43/$F$74</f>
        <v>8.6745263475083816E-3</v>
      </c>
      <c r="I43" s="178">
        <f>F43-F44</f>
        <v>16.649999999999991</v>
      </c>
    </row>
    <row r="44" spans="1:35" ht="15.75" thickBot="1" x14ac:dyDescent="0.3">
      <c r="A44" s="156" t="s">
        <v>16</v>
      </c>
      <c r="B44" s="369">
        <v>40.92</v>
      </c>
      <c r="C44" s="66">
        <v>33.909999999999997</v>
      </c>
      <c r="D44" s="66">
        <v>0</v>
      </c>
      <c r="E44" s="66">
        <v>0.64</v>
      </c>
      <c r="F44" s="294">
        <f t="shared" si="3"/>
        <v>75.47</v>
      </c>
      <c r="G44" s="167"/>
      <c r="H44" s="238"/>
      <c r="I44" s="243"/>
      <c r="K44" s="108"/>
    </row>
    <row r="45" spans="1:35" ht="15.75" thickBot="1" x14ac:dyDescent="0.3">
      <c r="A45" s="239" t="s">
        <v>24</v>
      </c>
      <c r="B45" s="240">
        <v>18.239999999999998</v>
      </c>
      <c r="C45" s="241">
        <v>99.39</v>
      </c>
      <c r="D45" s="241">
        <v>0</v>
      </c>
      <c r="E45" s="241">
        <v>0.27</v>
      </c>
      <c r="F45" s="161">
        <f t="shared" si="3"/>
        <v>117.89999999999999</v>
      </c>
      <c r="G45" s="175">
        <f t="shared" ref="G45" si="5">(F45-F46)/F46</f>
        <v>0.43640350877192952</v>
      </c>
      <c r="H45" s="175">
        <f>F45/$F$74</f>
        <v>1.1102113073938755E-2</v>
      </c>
      <c r="I45" s="261">
        <f>F45-F46</f>
        <v>35.819999999999979</v>
      </c>
      <c r="J45" s="256"/>
    </row>
    <row r="46" spans="1:35" ht="15.75" thickBot="1" x14ac:dyDescent="0.3">
      <c r="A46" s="113" t="s">
        <v>16</v>
      </c>
      <c r="B46" s="146">
        <v>11.79</v>
      </c>
      <c r="C46" s="72">
        <v>69.98</v>
      </c>
      <c r="D46" s="72">
        <v>0</v>
      </c>
      <c r="E46" s="72">
        <v>0.31</v>
      </c>
      <c r="F46" s="227">
        <f t="shared" si="3"/>
        <v>82.080000000000013</v>
      </c>
      <c r="G46" s="165"/>
      <c r="H46" s="165"/>
      <c r="I46" s="237"/>
    </row>
    <row r="47" spans="1:35" ht="15.75" thickBot="1" x14ac:dyDescent="0.3">
      <c r="A47" s="216" t="s">
        <v>62</v>
      </c>
      <c r="B47" s="252">
        <v>0.01</v>
      </c>
      <c r="C47" s="435">
        <v>0</v>
      </c>
      <c r="D47" s="435">
        <v>0</v>
      </c>
      <c r="E47" s="435">
        <v>0.11</v>
      </c>
      <c r="F47" s="159">
        <f t="shared" si="3"/>
        <v>0.12</v>
      </c>
      <c r="G47" s="175">
        <f t="shared" ref="G47" si="6">(F47-F48)/F48</f>
        <v>1.9999999999999996</v>
      </c>
      <c r="H47" s="175">
        <f>F47/$F$74</f>
        <v>1.1299860635052168E-5</v>
      </c>
      <c r="I47" s="178">
        <f>F47-F48</f>
        <v>7.9999999999999988E-2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0.04</v>
      </c>
      <c r="F48" s="257">
        <f t="shared" si="3"/>
        <v>0.04</v>
      </c>
      <c r="G48" s="254"/>
      <c r="H48" s="254"/>
      <c r="I48" s="155"/>
    </row>
    <row r="49" spans="1:9" ht="15.75" thickBot="1" x14ac:dyDescent="0.3">
      <c r="A49" s="216" t="s">
        <v>17</v>
      </c>
      <c r="B49" s="241">
        <v>90.08</v>
      </c>
      <c r="C49" s="241">
        <v>47.81</v>
      </c>
      <c r="D49" s="241">
        <v>0</v>
      </c>
      <c r="E49" s="247">
        <v>56.98</v>
      </c>
      <c r="F49" s="258">
        <f t="shared" si="3"/>
        <v>194.86999999999998</v>
      </c>
      <c r="G49" s="262">
        <f t="shared" ref="G49" si="7">(F49-F50)/F50</f>
        <v>1.061898211829436</v>
      </c>
      <c r="H49" s="179">
        <f>F49/$F$74</f>
        <v>1.8350032016271799E-2</v>
      </c>
      <c r="I49" s="178">
        <f>F49-F50</f>
        <v>100.35999999999999</v>
      </c>
    </row>
    <row r="50" spans="1:9" ht="15.75" thickBot="1" x14ac:dyDescent="0.3">
      <c r="A50" s="113" t="s">
        <v>16</v>
      </c>
      <c r="B50" s="72">
        <v>35.85</v>
      </c>
      <c r="C50" s="72">
        <v>9.9499999999999993</v>
      </c>
      <c r="D50" s="72">
        <v>0</v>
      </c>
      <c r="E50" s="72">
        <v>48.71</v>
      </c>
      <c r="F50" s="257">
        <f t="shared" si="3"/>
        <v>94.509999999999991</v>
      </c>
      <c r="G50" s="167"/>
      <c r="H50" s="167"/>
      <c r="I50" s="155"/>
    </row>
    <row r="51" spans="1:9" ht="15.75" thickBot="1" x14ac:dyDescent="0.3">
      <c r="A51" s="216" t="s">
        <v>29</v>
      </c>
      <c r="B51" s="431">
        <v>226.63</v>
      </c>
      <c r="C51" s="422">
        <v>892.21</v>
      </c>
      <c r="D51" s="433">
        <v>41.24</v>
      </c>
      <c r="E51" s="427">
        <v>3.32</v>
      </c>
      <c r="F51" s="215">
        <f t="shared" si="3"/>
        <v>1163.4000000000001</v>
      </c>
      <c r="G51" s="175">
        <f t="shared" ref="G51" si="8">(F51-F52)/F52</f>
        <v>-0.22187368322486994</v>
      </c>
      <c r="H51" s="179">
        <f>F51/$F$74</f>
        <v>0.10955214885683079</v>
      </c>
      <c r="I51" s="178">
        <f>F51-F52</f>
        <v>-331.72999999999979</v>
      </c>
    </row>
    <row r="52" spans="1:9" ht="15.75" thickBot="1" x14ac:dyDescent="0.3">
      <c r="A52" s="113" t="s">
        <v>16</v>
      </c>
      <c r="B52" s="430">
        <v>224.31</v>
      </c>
      <c r="C52" s="425">
        <v>1267.53</v>
      </c>
      <c r="D52" s="425">
        <v>0.01</v>
      </c>
      <c r="E52" s="432">
        <v>3.28</v>
      </c>
      <c r="F52" s="259">
        <f t="shared" si="3"/>
        <v>1495.1299999999999</v>
      </c>
      <c r="G52" s="167"/>
      <c r="H52" s="167"/>
      <c r="I52" s="155"/>
    </row>
    <row r="53" spans="1:9" ht="15.75" thickBot="1" x14ac:dyDescent="0.3">
      <c r="A53" s="216" t="s">
        <v>22</v>
      </c>
      <c r="B53" s="247">
        <v>17.32</v>
      </c>
      <c r="C53" s="247">
        <v>16.5</v>
      </c>
      <c r="D53" s="247">
        <v>0</v>
      </c>
      <c r="E53" s="435">
        <v>0.06</v>
      </c>
      <c r="F53" s="258">
        <f t="shared" si="3"/>
        <v>33.880000000000003</v>
      </c>
      <c r="G53" s="175">
        <f t="shared" ref="G53" si="9">(F53-F54)/F54</f>
        <v>0.23649635036496366</v>
      </c>
      <c r="H53" s="179">
        <f>F53/$F$74</f>
        <v>3.1903273192963959E-3</v>
      </c>
      <c r="I53" s="178">
        <f>F53-F54</f>
        <v>6.480000000000004</v>
      </c>
    </row>
    <row r="54" spans="1:9" ht="15.75" thickBot="1" x14ac:dyDescent="0.3">
      <c r="A54" s="113" t="s">
        <v>16</v>
      </c>
      <c r="B54" s="72">
        <v>14.65</v>
      </c>
      <c r="C54" s="72">
        <v>12.69</v>
      </c>
      <c r="D54" s="72">
        <v>0</v>
      </c>
      <c r="E54" s="72">
        <v>0.06</v>
      </c>
      <c r="F54" s="257">
        <f t="shared" si="3"/>
        <v>27.4</v>
      </c>
      <c r="G54" s="165"/>
      <c r="H54" s="167"/>
      <c r="I54" s="155"/>
    </row>
    <row r="55" spans="1:9" ht="15.75" x14ac:dyDescent="0.25">
      <c r="A55" s="114" t="s">
        <v>66</v>
      </c>
      <c r="B55" s="253">
        <f>SUM(B5,B7,B9,B11,B13,B15,B17,B19,B21,B23,B25,B27,B29,B31,B33,B35,B37,B39,B41,B43,B45,B47,B49,B51,B53)</f>
        <v>2206.66</v>
      </c>
      <c r="C55" s="253">
        <f t="shared" ref="C55:F55" si="10">SUM(C5,C7,C9,C11,C13,C15,C17,C19,C21,C23,C25,C27,C29,C31,C33,C35,C37,C39,C41,C43,C45,C47,C49,C51,C53)</f>
        <v>5472.0100000000011</v>
      </c>
      <c r="D55" s="253">
        <f t="shared" si="10"/>
        <v>851.83000000000015</v>
      </c>
      <c r="E55" s="253">
        <f t="shared" si="10"/>
        <v>229.32000000000002</v>
      </c>
      <c r="F55" s="253">
        <f t="shared" si="10"/>
        <v>8759.8199999999979</v>
      </c>
      <c r="G55" s="255">
        <f>(F55-F56)/F56</f>
        <v>0.11121935997016343</v>
      </c>
      <c r="H55" s="168">
        <f>F55/$F$74</f>
        <v>0.82487287656785557</v>
      </c>
      <c r="I55" s="128">
        <f>F55-F56</f>
        <v>876.74999999999636</v>
      </c>
    </row>
    <row r="56" spans="1:9" x14ac:dyDescent="0.25">
      <c r="A56" s="113" t="s">
        <v>26</v>
      </c>
      <c r="B56" s="153">
        <f>SUM(B6,B8,B10,B12,B14,B16,B18,B20,B22,B24,B26,B28,B30,B32,B34,B36,B38,B40,B42,B44,B46,B48,B50,B52,B54)</f>
        <v>2030.09</v>
      </c>
      <c r="C56" s="153">
        <f t="shared" ref="C56:F56" si="11">SUM(C6,C8,C10,C12,C14,C16,C18,C20,C22,C24,C26,C28,C30,C32,C34,C36,C38,C40,C42,C44,C46,C48,C50,C52,C54)</f>
        <v>5286.5299999999988</v>
      </c>
      <c r="D56" s="153">
        <f t="shared" si="11"/>
        <v>379.47</v>
      </c>
      <c r="E56" s="153">
        <f t="shared" si="11"/>
        <v>186.98</v>
      </c>
      <c r="F56" s="153">
        <f t="shared" si="11"/>
        <v>7883.0700000000015</v>
      </c>
      <c r="G56" s="118"/>
      <c r="H56" s="118"/>
      <c r="I56" s="122"/>
    </row>
    <row r="57" spans="1:9" ht="15.75" x14ac:dyDescent="0.25">
      <c r="A57" s="114" t="s">
        <v>27</v>
      </c>
      <c r="B57" s="126">
        <f>(B55-B56)/B56</f>
        <v>8.6976439468200883E-2</v>
      </c>
      <c r="C57" s="126">
        <f t="shared" ref="C57:F57" si="12">(C55-C56)/C56</f>
        <v>3.5085396280736578E-2</v>
      </c>
      <c r="D57" s="126">
        <f t="shared" si="12"/>
        <v>1.2447887843571299</v>
      </c>
      <c r="E57" s="126">
        <f t="shared" si="12"/>
        <v>0.22644133062359628</v>
      </c>
      <c r="F57" s="126">
        <f t="shared" si="12"/>
        <v>0.11121935997016343</v>
      </c>
      <c r="G57" s="118"/>
      <c r="H57" s="118"/>
      <c r="I57" s="122"/>
    </row>
    <row r="58" spans="1:9" ht="15.75" x14ac:dyDescent="0.25">
      <c r="A58" s="111" t="s">
        <v>31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69</v>
      </c>
      <c r="B59" s="157">
        <v>28.31</v>
      </c>
      <c r="C59" s="157">
        <v>34.520000000000003</v>
      </c>
      <c r="D59" s="157">
        <v>0</v>
      </c>
      <c r="E59" s="157">
        <v>0</v>
      </c>
      <c r="F59" s="169">
        <f>B59+C59+D59+E59</f>
        <v>62.83</v>
      </c>
      <c r="G59" s="170">
        <f t="shared" ref="G59" si="13">(F59-F60)/F60</f>
        <v>5.225255401105338E-2</v>
      </c>
      <c r="H59" s="170">
        <f>F59/$F$74</f>
        <v>5.9164186975027315E-3</v>
      </c>
      <c r="I59" s="128">
        <f>F59-F60</f>
        <v>3.1199999999999974</v>
      </c>
    </row>
    <row r="60" spans="1:9" ht="15.75" thickBot="1" x14ac:dyDescent="0.3">
      <c r="A60" s="156" t="s">
        <v>16</v>
      </c>
      <c r="B60" s="158">
        <v>3.92</v>
      </c>
      <c r="C60" s="158">
        <v>55.79</v>
      </c>
      <c r="D60" s="158">
        <v>0</v>
      </c>
      <c r="E60" s="158">
        <v>0</v>
      </c>
      <c r="F60" s="164">
        <f t="shared" ref="F60:F70" si="14">B60+C60+D60+E60</f>
        <v>59.71</v>
      </c>
      <c r="G60" s="167"/>
      <c r="H60" s="167"/>
      <c r="I60" s="155"/>
    </row>
    <row r="61" spans="1:9" ht="16.5" thickBot="1" x14ac:dyDescent="0.3">
      <c r="A61" s="116" t="s">
        <v>32</v>
      </c>
      <c r="B61" s="159">
        <v>229.24</v>
      </c>
      <c r="C61" s="159">
        <v>67.61</v>
      </c>
      <c r="D61" s="159">
        <v>0</v>
      </c>
      <c r="E61" s="159">
        <v>8.81</v>
      </c>
      <c r="F61" s="161">
        <f t="shared" si="14"/>
        <v>305.66000000000003</v>
      </c>
      <c r="G61" s="162">
        <f t="shared" ref="G61:G71" si="15">(F61-F62)/F62</f>
        <v>0.27539013602603701</v>
      </c>
      <c r="H61" s="162">
        <f>F61/$F$74</f>
        <v>2.878262834758372E-2</v>
      </c>
      <c r="I61" s="128">
        <f>F61-F62</f>
        <v>66.000000000000028</v>
      </c>
    </row>
    <row r="62" spans="1:9" ht="15.75" thickBot="1" x14ac:dyDescent="0.3">
      <c r="A62" s="156" t="s">
        <v>16</v>
      </c>
      <c r="B62" s="158">
        <v>175.6</v>
      </c>
      <c r="C62" s="158">
        <v>57.43</v>
      </c>
      <c r="D62" s="158">
        <v>0</v>
      </c>
      <c r="E62" s="158">
        <v>6.63</v>
      </c>
      <c r="F62" s="164">
        <f t="shared" si="14"/>
        <v>239.66</v>
      </c>
      <c r="G62" s="167"/>
      <c r="H62" s="167"/>
      <c r="I62" s="155"/>
    </row>
    <row r="63" spans="1:9" ht="16.5" thickBot="1" x14ac:dyDescent="0.3">
      <c r="A63" s="40" t="s">
        <v>35</v>
      </c>
      <c r="B63" s="159">
        <v>56.68</v>
      </c>
      <c r="C63" s="159">
        <v>63.7</v>
      </c>
      <c r="D63" s="159">
        <v>0</v>
      </c>
      <c r="E63" s="159">
        <v>0.06</v>
      </c>
      <c r="F63" s="161">
        <f t="shared" si="14"/>
        <v>120.44</v>
      </c>
      <c r="G63" s="162">
        <f t="shared" si="15"/>
        <v>1.1070678796361091</v>
      </c>
      <c r="H63" s="162">
        <f>F63/$F$74</f>
        <v>1.1341293457380693E-2</v>
      </c>
      <c r="I63" s="128">
        <f>F63-F64</f>
        <v>63.279999999999994</v>
      </c>
    </row>
    <row r="64" spans="1:9" ht="15.75" thickBot="1" x14ac:dyDescent="0.3">
      <c r="A64" s="156" t="s">
        <v>16</v>
      </c>
      <c r="B64" s="158">
        <v>40.950000000000003</v>
      </c>
      <c r="C64" s="158">
        <v>16.21</v>
      </c>
      <c r="D64" s="158">
        <v>0</v>
      </c>
      <c r="E64" s="158">
        <v>0</v>
      </c>
      <c r="F64" s="164">
        <f t="shared" si="14"/>
        <v>57.160000000000004</v>
      </c>
      <c r="G64" s="167"/>
      <c r="H64" s="167"/>
      <c r="I64" s="155"/>
    </row>
    <row r="65" spans="1:9" ht="16.5" thickBot="1" x14ac:dyDescent="0.3">
      <c r="A65" s="40" t="s">
        <v>33</v>
      </c>
      <c r="B65" s="159">
        <v>152.21</v>
      </c>
      <c r="C65" s="159">
        <v>26.16</v>
      </c>
      <c r="D65" s="159">
        <v>1.42</v>
      </c>
      <c r="E65" s="159">
        <v>0</v>
      </c>
      <c r="F65" s="161">
        <f t="shared" si="14"/>
        <v>179.79</v>
      </c>
      <c r="G65" s="162">
        <f t="shared" si="15"/>
        <v>0.14384781778852263</v>
      </c>
      <c r="H65" s="162">
        <f>F65/$F$74</f>
        <v>1.6930016196466911E-2</v>
      </c>
      <c r="I65" s="128">
        <f>F65-F66</f>
        <v>22.609999999999985</v>
      </c>
    </row>
    <row r="66" spans="1:9" ht="15.75" thickBot="1" x14ac:dyDescent="0.3">
      <c r="A66" s="156" t="s">
        <v>16</v>
      </c>
      <c r="B66" s="158">
        <v>137.28</v>
      </c>
      <c r="C66" s="158">
        <v>17.77</v>
      </c>
      <c r="D66" s="158">
        <v>2.13</v>
      </c>
      <c r="E66" s="158">
        <v>0</v>
      </c>
      <c r="F66" s="164">
        <f t="shared" si="14"/>
        <v>157.18</v>
      </c>
      <c r="G66" s="167"/>
      <c r="H66" s="167"/>
      <c r="I66" s="155"/>
    </row>
    <row r="67" spans="1:9" ht="16.5" thickBot="1" x14ac:dyDescent="0.3">
      <c r="A67" s="40" t="s">
        <v>34</v>
      </c>
      <c r="B67" s="159">
        <v>156.04</v>
      </c>
      <c r="C67" s="159">
        <v>122.9</v>
      </c>
      <c r="D67" s="159">
        <v>0</v>
      </c>
      <c r="E67" s="159">
        <v>23.01</v>
      </c>
      <c r="F67" s="161">
        <f t="shared" si="14"/>
        <v>301.95</v>
      </c>
      <c r="G67" s="162">
        <f t="shared" si="15"/>
        <v>0.44294179489630109</v>
      </c>
      <c r="H67" s="162">
        <f>F67/$F$74</f>
        <v>2.8433274322950019E-2</v>
      </c>
      <c r="I67" s="128">
        <f>F67-F68</f>
        <v>92.689999999999969</v>
      </c>
    </row>
    <row r="68" spans="1:9" ht="15.75" thickBot="1" x14ac:dyDescent="0.3">
      <c r="A68" s="156" t="s">
        <v>36</v>
      </c>
      <c r="B68" s="158">
        <v>116.46</v>
      </c>
      <c r="C68" s="158">
        <v>74.900000000000006</v>
      </c>
      <c r="D68" s="158">
        <v>0</v>
      </c>
      <c r="E68" s="158">
        <v>17.899999999999999</v>
      </c>
      <c r="F68" s="164">
        <f t="shared" si="14"/>
        <v>209.26000000000002</v>
      </c>
      <c r="G68" s="167"/>
      <c r="H68" s="167"/>
      <c r="I68" s="155"/>
    </row>
    <row r="69" spans="1:9" ht="16.5" thickBot="1" x14ac:dyDescent="0.3">
      <c r="A69" s="40" t="s">
        <v>64</v>
      </c>
      <c r="B69" s="159">
        <v>829.26</v>
      </c>
      <c r="C69" s="159">
        <v>54.35</v>
      </c>
      <c r="D69" s="159">
        <v>0</v>
      </c>
      <c r="E69" s="159">
        <v>5.5</v>
      </c>
      <c r="F69" s="161">
        <f t="shared" si="14"/>
        <v>889.11</v>
      </c>
      <c r="G69" s="162">
        <f t="shared" si="15"/>
        <v>0.35717120527536939</v>
      </c>
      <c r="H69" s="162">
        <f>F69/$F$74</f>
        <v>8.3723492410260281E-2</v>
      </c>
      <c r="I69" s="128">
        <f>F69-F70</f>
        <v>233.99</v>
      </c>
    </row>
    <row r="70" spans="1:9" ht="15.75" thickBot="1" x14ac:dyDescent="0.3">
      <c r="A70" s="156" t="s">
        <v>36</v>
      </c>
      <c r="B70" s="158">
        <v>607.41999999999996</v>
      </c>
      <c r="C70" s="158">
        <v>42.72</v>
      </c>
      <c r="D70" s="158">
        <v>0</v>
      </c>
      <c r="E70" s="158">
        <v>4.9800000000000004</v>
      </c>
      <c r="F70" s="164">
        <f t="shared" si="14"/>
        <v>655.12</v>
      </c>
      <c r="G70" s="167"/>
      <c r="H70" s="167"/>
      <c r="I70" s="155"/>
    </row>
    <row r="71" spans="1:9" ht="15.75" x14ac:dyDescent="0.25">
      <c r="A71" s="115" t="s">
        <v>37</v>
      </c>
      <c r="B71" s="133">
        <f>SUM(B59,B61,B63,B65,B67,B69)</f>
        <v>1451.74</v>
      </c>
      <c r="C71" s="133">
        <f t="shared" ref="C71:F71" si="16">SUM(C59,C61,C63,C65,C67,C69)</f>
        <v>369.24</v>
      </c>
      <c r="D71" s="133">
        <f t="shared" si="16"/>
        <v>1.42</v>
      </c>
      <c r="E71" s="133">
        <f t="shared" si="16"/>
        <v>37.380000000000003</v>
      </c>
      <c r="F71" s="133">
        <f t="shared" si="16"/>
        <v>1859.7800000000002</v>
      </c>
      <c r="G71" s="168">
        <f t="shared" si="15"/>
        <v>0.34953450064944963</v>
      </c>
      <c r="H71" s="168">
        <f>F71/$F$74</f>
        <v>0.17512712343214437</v>
      </c>
      <c r="I71" s="128">
        <f>F71-F72</f>
        <v>481.69000000000005</v>
      </c>
    </row>
    <row r="72" spans="1:9" x14ac:dyDescent="0.25">
      <c r="A72" s="113" t="s">
        <v>26</v>
      </c>
      <c r="B72" s="153">
        <f>SUM(B60,B62,B64,B66,B68,B70)</f>
        <v>1081.6299999999999</v>
      </c>
      <c r="C72" s="153">
        <f t="shared" ref="C72:F72" si="17">SUM(C60,C62,C64,C66,C68,C70)</f>
        <v>264.82000000000005</v>
      </c>
      <c r="D72" s="153">
        <f t="shared" si="17"/>
        <v>2.13</v>
      </c>
      <c r="E72" s="153">
        <f t="shared" si="17"/>
        <v>29.509999999999998</v>
      </c>
      <c r="F72" s="153">
        <f t="shared" si="17"/>
        <v>1378.0900000000001</v>
      </c>
      <c r="G72" s="154"/>
      <c r="H72" s="154"/>
      <c r="I72" s="152"/>
    </row>
    <row r="73" spans="1:9" ht="15.75" x14ac:dyDescent="0.25">
      <c r="A73" s="114" t="s">
        <v>27</v>
      </c>
      <c r="B73" s="126">
        <f t="shared" ref="B73:F73" si="18">(B71-B72)/B72</f>
        <v>0.3421780091158716</v>
      </c>
      <c r="C73" s="126">
        <f t="shared" si="18"/>
        <v>0.39430556604486044</v>
      </c>
      <c r="D73" s="126">
        <f t="shared" si="18"/>
        <v>-0.33333333333333331</v>
      </c>
      <c r="E73" s="126">
        <f t="shared" si="18"/>
        <v>0.26668925787868536</v>
      </c>
      <c r="F73" s="126">
        <f t="shared" si="18"/>
        <v>0.34953450064944963</v>
      </c>
      <c r="G73" s="118"/>
      <c r="H73" s="118"/>
      <c r="I73" s="122"/>
    </row>
    <row r="74" spans="1:9" ht="15.75" x14ac:dyDescent="0.25">
      <c r="A74" s="127" t="s">
        <v>42</v>
      </c>
      <c r="B74" s="128">
        <f>B71+B55</f>
        <v>3658.3999999999996</v>
      </c>
      <c r="C74" s="128">
        <f t="shared" ref="C74:F74" si="19">C71+C55</f>
        <v>5841.2500000000009</v>
      </c>
      <c r="D74" s="128">
        <f t="shared" si="19"/>
        <v>853.25000000000011</v>
      </c>
      <c r="E74" s="128">
        <f t="shared" si="19"/>
        <v>266.70000000000005</v>
      </c>
      <c r="F74" s="128">
        <f t="shared" si="19"/>
        <v>10619.599999999999</v>
      </c>
      <c r="G74" s="125">
        <f t="shared" ref="G74" si="20">(F74-F75)/F75</f>
        <v>0.14668140924031078</v>
      </c>
      <c r="H74" s="125">
        <f>F74/$F$74</f>
        <v>1</v>
      </c>
      <c r="I74" s="128">
        <f>F74-F75</f>
        <v>1358.4399999999969</v>
      </c>
    </row>
    <row r="75" spans="1:9" x14ac:dyDescent="0.25">
      <c r="A75" s="113" t="s">
        <v>26</v>
      </c>
      <c r="B75" s="152">
        <f>B56+B72</f>
        <v>3111.72</v>
      </c>
      <c r="C75" s="152">
        <f t="shared" ref="C75:F75" si="21">C56+C72</f>
        <v>5551.3499999999985</v>
      </c>
      <c r="D75" s="152">
        <f t="shared" si="21"/>
        <v>381.6</v>
      </c>
      <c r="E75" s="152">
        <f t="shared" si="21"/>
        <v>216.48999999999998</v>
      </c>
      <c r="F75" s="152">
        <f t="shared" si="21"/>
        <v>9261.1600000000017</v>
      </c>
      <c r="G75" s="118"/>
      <c r="H75" s="118"/>
      <c r="I75" s="122"/>
    </row>
    <row r="76" spans="1:9" ht="15.75" x14ac:dyDescent="0.25">
      <c r="A76" s="117" t="s">
        <v>27</v>
      </c>
      <c r="B76" s="125">
        <f>(B74-B75)/B75</f>
        <v>0.17568418752329898</v>
      </c>
      <c r="C76" s="125">
        <f t="shared" ref="C76:E76" si="22">(C74-C75)/C75</f>
        <v>5.2221531699496962E-2</v>
      </c>
      <c r="D76" s="125">
        <f t="shared" si="22"/>
        <v>1.2359800838574424</v>
      </c>
      <c r="E76" s="125">
        <f t="shared" si="22"/>
        <v>0.23192757171231959</v>
      </c>
      <c r="F76" s="125">
        <f>(F74-F75)/F75</f>
        <v>0.14668140924031078</v>
      </c>
      <c r="G76" s="118"/>
      <c r="H76" s="118"/>
      <c r="I76" s="122"/>
    </row>
    <row r="77" spans="1:9" ht="15.75" x14ac:dyDescent="0.25">
      <c r="A77" s="111" t="s">
        <v>43</v>
      </c>
      <c r="B77" s="125">
        <f>B74/$F$74</f>
        <v>0.34449508456062378</v>
      </c>
      <c r="C77" s="125">
        <f t="shared" ref="C77:F77" si="23">C74/$F$74</f>
        <v>0.55004425778748745</v>
      </c>
      <c r="D77" s="125">
        <f t="shared" si="23"/>
        <v>8.0346717390485545E-2</v>
      </c>
      <c r="E77" s="125">
        <f t="shared" si="23"/>
        <v>2.5113940261403449E-2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44</v>
      </c>
      <c r="B78" s="154">
        <f>B75/$F$75</f>
        <v>0.33599678657965087</v>
      </c>
      <c r="C78" s="154">
        <f>C75/$F$75</f>
        <v>0.5994227504977776</v>
      </c>
      <c r="D78" s="154">
        <f>D75/$F$75</f>
        <v>4.1204341572761941E-2</v>
      </c>
      <c r="E78" s="154">
        <f>E75/$F$75</f>
        <v>2.3376121349809306E-2</v>
      </c>
      <c r="F78" s="154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45</v>
      </c>
    </row>
    <row r="81" spans="1:1" s="225" customFormat="1" x14ac:dyDescent="0.25">
      <c r="A81" s="225" t="s">
        <v>67</v>
      </c>
    </row>
    <row r="82" spans="1:1" s="225" customFormat="1" x14ac:dyDescent="0.25">
      <c r="A82" s="225" t="s">
        <v>68</v>
      </c>
    </row>
    <row r="83" spans="1:1" x14ac:dyDescent="0.25">
      <c r="A83" s="225" t="s">
        <v>75</v>
      </c>
    </row>
    <row r="84" spans="1:1" x14ac:dyDescent="0.25">
      <c r="A84" s="337" t="s">
        <v>73</v>
      </c>
    </row>
  </sheetData>
  <mergeCells count="1">
    <mergeCell ref="A1:I2"/>
  </mergeCells>
  <pageMargins left="0.7" right="0.7" top="0.75" bottom="0.75" header="0.3" footer="0.3"/>
  <pageSetup paperSize="9" scale="50" orientation="portrait" r:id="rId1"/>
  <ignoredErrors>
    <ignoredError sqref="G69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topLeftCell="A40" workbookViewId="0">
      <selection activeCell="F57" sqref="F57"/>
    </sheetView>
  </sheetViews>
  <sheetFormatPr defaultRowHeight="15" x14ac:dyDescent="0.25"/>
  <cols>
    <col min="1" max="1" width="30.28515625" style="188" customWidth="1"/>
    <col min="2" max="2" width="12.5703125" style="188" customWidth="1"/>
    <col min="3" max="3" width="14.140625" style="188" customWidth="1"/>
    <col min="4" max="4" width="14.5703125" style="188" customWidth="1"/>
    <col min="5" max="5" width="10.28515625" style="188" customWidth="1"/>
    <col min="6" max="6" width="11" style="188" customWidth="1"/>
    <col min="7" max="7" width="9.140625" style="188"/>
    <col min="8" max="8" width="10.28515625" style="188" customWidth="1"/>
    <col min="9" max="16384" width="9.140625" style="188"/>
  </cols>
  <sheetData>
    <row r="1" spans="1:8" x14ac:dyDescent="0.25">
      <c r="A1" s="457" t="s">
        <v>78</v>
      </c>
      <c r="B1" s="458"/>
      <c r="C1" s="458"/>
      <c r="D1" s="458"/>
      <c r="E1" s="458"/>
      <c r="F1" s="458"/>
      <c r="G1" s="458"/>
      <c r="H1" s="458"/>
    </row>
    <row r="2" spans="1:8" x14ac:dyDescent="0.25">
      <c r="A2" s="459"/>
      <c r="B2" s="459"/>
      <c r="C2" s="459"/>
      <c r="D2" s="459"/>
      <c r="E2" s="459"/>
      <c r="F2" s="459"/>
      <c r="G2" s="459"/>
      <c r="H2" s="459"/>
    </row>
    <row r="3" spans="1:8" ht="15.75" thickBot="1" x14ac:dyDescent="0.3">
      <c r="A3" s="460"/>
      <c r="B3" s="460"/>
      <c r="C3" s="460"/>
      <c r="D3" s="460"/>
      <c r="E3" s="460"/>
      <c r="F3" s="460"/>
      <c r="G3" s="460"/>
      <c r="H3" s="460"/>
    </row>
    <row r="4" spans="1:8" ht="48" thickBot="1" x14ac:dyDescent="0.3">
      <c r="A4" s="189" t="s">
        <v>0</v>
      </c>
      <c r="B4" s="190" t="s">
        <v>47</v>
      </c>
      <c r="C4" s="190" t="s">
        <v>46</v>
      </c>
      <c r="D4" s="190" t="s">
        <v>53</v>
      </c>
      <c r="E4" s="190" t="s">
        <v>12</v>
      </c>
      <c r="F4" s="191" t="s">
        <v>13</v>
      </c>
      <c r="G4" s="192" t="s">
        <v>14</v>
      </c>
      <c r="H4" s="193" t="s">
        <v>15</v>
      </c>
    </row>
    <row r="5" spans="1:8" ht="15.75" x14ac:dyDescent="0.25">
      <c r="A5" s="194"/>
    </row>
    <row r="6" spans="1:8" ht="15.75" x14ac:dyDescent="0.25">
      <c r="A6" s="111" t="s">
        <v>63</v>
      </c>
      <c r="B6" s="196"/>
      <c r="C6" s="196"/>
      <c r="D6" s="196"/>
      <c r="E6" s="196"/>
      <c r="F6" s="196"/>
      <c r="G6" s="196"/>
      <c r="H6" s="196"/>
    </row>
    <row r="7" spans="1:8" ht="16.5" thickBot="1" x14ac:dyDescent="0.3">
      <c r="A7" s="40" t="s">
        <v>19</v>
      </c>
      <c r="B7" s="198">
        <v>10.210000000000001</v>
      </c>
      <c r="C7" s="198">
        <v>2.5099999999999998</v>
      </c>
      <c r="D7" s="198">
        <v>118.96</v>
      </c>
      <c r="E7" s="263">
        <f>B7+C7+D7</f>
        <v>131.68</v>
      </c>
      <c r="F7" s="264">
        <f>(E7-E8)/E8</f>
        <v>-0.19511002444987782</v>
      </c>
      <c r="G7" s="265">
        <f>E7/$E$62</f>
        <v>2.9905727010313032E-2</v>
      </c>
      <c r="H7" s="200">
        <f>E7-E8</f>
        <v>-31.920000000000016</v>
      </c>
    </row>
    <row r="8" spans="1:8" ht="15.75" thickBot="1" x14ac:dyDescent="0.3">
      <c r="A8" s="113" t="s">
        <v>16</v>
      </c>
      <c r="B8" s="230">
        <v>36.07</v>
      </c>
      <c r="C8" s="230">
        <v>6.63</v>
      </c>
      <c r="D8" s="230">
        <v>120.9</v>
      </c>
      <c r="E8" s="266">
        <f t="shared" ref="E8:E50" si="0">B8+C8+D8</f>
        <v>163.60000000000002</v>
      </c>
      <c r="F8" s="267"/>
      <c r="G8" s="269"/>
      <c r="H8" s="231"/>
    </row>
    <row r="9" spans="1:8" ht="16.5" thickBot="1" x14ac:dyDescent="0.3">
      <c r="A9" s="40" t="s">
        <v>23</v>
      </c>
      <c r="B9" s="201">
        <v>0.21</v>
      </c>
      <c r="C9" s="201">
        <v>0.72</v>
      </c>
      <c r="D9" s="201">
        <v>3.65</v>
      </c>
      <c r="E9" s="271">
        <f t="shared" si="0"/>
        <v>4.58</v>
      </c>
      <c r="F9" s="270">
        <f t="shared" ref="F9:F35" si="1">(E9-E10)/E10</f>
        <v>0.35103244837758107</v>
      </c>
      <c r="G9" s="270">
        <f>E9/$E$62</f>
        <v>1.0401597031229775E-3</v>
      </c>
      <c r="H9" s="234">
        <f>E9-E10</f>
        <v>1.19</v>
      </c>
    </row>
    <row r="10" spans="1:8" ht="15.75" thickBot="1" x14ac:dyDescent="0.3">
      <c r="A10" s="113" t="s">
        <v>16</v>
      </c>
      <c r="B10" s="230">
        <v>0</v>
      </c>
      <c r="C10" s="230">
        <v>0.39</v>
      </c>
      <c r="D10" s="230">
        <v>3</v>
      </c>
      <c r="E10" s="272">
        <f t="shared" si="0"/>
        <v>3.39</v>
      </c>
      <c r="F10" s="267"/>
      <c r="G10" s="267"/>
      <c r="H10" s="231"/>
    </row>
    <row r="11" spans="1:8" ht="16.5" thickBot="1" x14ac:dyDescent="0.3">
      <c r="A11" s="40" t="s">
        <v>20</v>
      </c>
      <c r="B11" s="201">
        <v>26.37</v>
      </c>
      <c r="C11" s="201">
        <v>0</v>
      </c>
      <c r="D11" s="201">
        <v>12.36</v>
      </c>
      <c r="E11" s="274">
        <f t="shared" si="0"/>
        <v>38.730000000000004</v>
      </c>
      <c r="F11" s="275">
        <f t="shared" si="1"/>
        <v>4.7462908011869436</v>
      </c>
      <c r="G11" s="270">
        <f>E11/$E$62</f>
        <v>8.7959356554482369E-3</v>
      </c>
      <c r="H11" s="277">
        <f>E11-E12</f>
        <v>31.990000000000002</v>
      </c>
    </row>
    <row r="12" spans="1:8" ht="15.75" thickBot="1" x14ac:dyDescent="0.3">
      <c r="A12" s="113" t="s">
        <v>16</v>
      </c>
      <c r="B12" s="230">
        <v>2.81</v>
      </c>
      <c r="C12" s="230">
        <v>0</v>
      </c>
      <c r="D12" s="230">
        <v>3.93</v>
      </c>
      <c r="E12" s="266">
        <f t="shared" si="0"/>
        <v>6.74</v>
      </c>
      <c r="F12" s="276"/>
      <c r="G12" s="267"/>
      <c r="H12" s="279"/>
    </row>
    <row r="13" spans="1:8" ht="16.5" thickBot="1" x14ac:dyDescent="0.3">
      <c r="A13" s="40" t="s">
        <v>21</v>
      </c>
      <c r="B13" s="201">
        <v>0</v>
      </c>
      <c r="C13" s="201">
        <v>0</v>
      </c>
      <c r="D13" s="201">
        <v>30.07</v>
      </c>
      <c r="E13" s="273">
        <f t="shared" si="0"/>
        <v>30.07</v>
      </c>
      <c r="F13" s="268">
        <f t="shared" si="1"/>
        <v>-0.23660827621223662</v>
      </c>
      <c r="G13" s="268">
        <f>E13/$E$62</f>
        <v>6.8291708019449634E-3</v>
      </c>
      <c r="H13" s="278">
        <f>E13-E14</f>
        <v>-9.32</v>
      </c>
    </row>
    <row r="14" spans="1:8" ht="15.75" thickBot="1" x14ac:dyDescent="0.3">
      <c r="A14" s="113" t="s">
        <v>16</v>
      </c>
      <c r="B14" s="440">
        <v>2.57</v>
      </c>
      <c r="C14" s="440">
        <v>0</v>
      </c>
      <c r="D14" s="440">
        <v>36.82</v>
      </c>
      <c r="E14" s="281">
        <f t="shared" si="0"/>
        <v>39.39</v>
      </c>
      <c r="F14" s="282"/>
      <c r="G14" s="282"/>
      <c r="H14" s="283"/>
    </row>
    <row r="15" spans="1:8" ht="16.5" thickBot="1" x14ac:dyDescent="0.3">
      <c r="A15" s="40" t="s">
        <v>71</v>
      </c>
      <c r="B15" s="449">
        <v>0</v>
      </c>
      <c r="C15" s="449">
        <v>0</v>
      </c>
      <c r="D15" s="449">
        <v>0.33</v>
      </c>
      <c r="E15" s="450">
        <f t="shared" si="0"/>
        <v>0.33</v>
      </c>
      <c r="F15" s="451" t="e">
        <f t="shared" ref="F15" si="2">(E15-E16)/E16</f>
        <v>#DIV/0!</v>
      </c>
      <c r="G15" s="451">
        <f>E15/$E$62</f>
        <v>7.4946004810170868E-5</v>
      </c>
      <c r="H15" s="452">
        <f>E15-E16</f>
        <v>0.33</v>
      </c>
    </row>
    <row r="16" spans="1:8" ht="15.75" thickBot="1" x14ac:dyDescent="0.3">
      <c r="A16" s="113" t="s">
        <v>16</v>
      </c>
      <c r="B16" s="441">
        <v>0</v>
      </c>
      <c r="C16" s="230">
        <v>0</v>
      </c>
      <c r="D16" s="230">
        <v>0</v>
      </c>
      <c r="E16" s="438">
        <f t="shared" si="0"/>
        <v>0</v>
      </c>
      <c r="F16" s="292"/>
      <c r="G16" s="292"/>
      <c r="H16" s="439"/>
    </row>
    <row r="17" spans="1:8" ht="16.5" thickBot="1" x14ac:dyDescent="0.3">
      <c r="A17" s="40" t="s">
        <v>56</v>
      </c>
      <c r="B17" s="271">
        <v>162.4</v>
      </c>
      <c r="C17" s="271">
        <v>9.1999999999999993</v>
      </c>
      <c r="D17" s="201">
        <v>26.66</v>
      </c>
      <c r="E17" s="271">
        <f t="shared" si="0"/>
        <v>198.26</v>
      </c>
      <c r="F17" s="270">
        <f t="shared" si="1"/>
        <v>-0.6514048598656681</v>
      </c>
      <c r="G17" s="270">
        <f>E17/$E$62</f>
        <v>4.5026651253528713E-2</v>
      </c>
      <c r="H17" s="284">
        <f>E17-E18</f>
        <v>-370.48000000000013</v>
      </c>
    </row>
    <row r="18" spans="1:8" ht="15.75" thickBot="1" x14ac:dyDescent="0.3">
      <c r="A18" s="113" t="s">
        <v>16</v>
      </c>
      <c r="B18" s="230">
        <v>548.08000000000004</v>
      </c>
      <c r="C18" s="230">
        <v>5.33</v>
      </c>
      <c r="D18" s="235">
        <v>15.33</v>
      </c>
      <c r="E18" s="266">
        <f t="shared" si="0"/>
        <v>568.74000000000012</v>
      </c>
      <c r="F18" s="276"/>
      <c r="G18" s="276"/>
      <c r="H18" s="279"/>
    </row>
    <row r="19" spans="1:8" ht="16.5" thickBot="1" x14ac:dyDescent="0.3">
      <c r="A19" s="40" t="s">
        <v>57</v>
      </c>
      <c r="B19" s="201">
        <v>809.96</v>
      </c>
      <c r="C19" s="201">
        <v>11.08</v>
      </c>
      <c r="D19" s="201">
        <v>106.88</v>
      </c>
      <c r="E19" s="271">
        <f t="shared" si="0"/>
        <v>927.92000000000007</v>
      </c>
      <c r="F19" s="270">
        <f t="shared" si="1"/>
        <v>0.15430163706025801</v>
      </c>
      <c r="G19" s="270">
        <f>E19/$E$62</f>
        <v>0.21073908116198109</v>
      </c>
      <c r="H19" s="284">
        <f>E19-E20</f>
        <v>124.04000000000019</v>
      </c>
    </row>
    <row r="20" spans="1:8" ht="15.75" thickBot="1" x14ac:dyDescent="0.3">
      <c r="A20" s="113" t="s">
        <v>16</v>
      </c>
      <c r="B20" s="230">
        <v>723.43</v>
      </c>
      <c r="C20" s="230">
        <v>12.92</v>
      </c>
      <c r="D20" s="230">
        <v>67.53</v>
      </c>
      <c r="E20" s="266">
        <f t="shared" si="0"/>
        <v>803.87999999999988</v>
      </c>
      <c r="F20" s="276"/>
      <c r="G20" s="276"/>
      <c r="H20" s="279"/>
    </row>
    <row r="21" spans="1:8" ht="16.5" thickBot="1" x14ac:dyDescent="0.3">
      <c r="A21" s="40" t="s">
        <v>58</v>
      </c>
      <c r="B21" s="201">
        <v>366.86</v>
      </c>
      <c r="C21" s="201">
        <v>37.81</v>
      </c>
      <c r="D21" s="201">
        <v>32.979999999999997</v>
      </c>
      <c r="E21" s="271">
        <f t="shared" si="0"/>
        <v>437.65000000000003</v>
      </c>
      <c r="F21" s="270">
        <f t="shared" si="1"/>
        <v>2.3000301613632939</v>
      </c>
      <c r="G21" s="270">
        <f>E21/$E$62</f>
        <v>9.9394300015670553E-2</v>
      </c>
      <c r="H21" s="284">
        <f>E21-E22</f>
        <v>305.03000000000003</v>
      </c>
    </row>
    <row r="22" spans="1:8" ht="15.75" thickBot="1" x14ac:dyDescent="0.3">
      <c r="A22" s="113" t="s">
        <v>16</v>
      </c>
      <c r="B22" s="230">
        <v>68.290000000000006</v>
      </c>
      <c r="C22" s="230">
        <v>27.96</v>
      </c>
      <c r="D22" s="230">
        <v>36.369999999999997</v>
      </c>
      <c r="E22" s="266">
        <f t="shared" si="0"/>
        <v>132.62</v>
      </c>
      <c r="F22" s="276"/>
      <c r="G22" s="276"/>
      <c r="H22" s="279"/>
    </row>
    <row r="23" spans="1:8" ht="16.5" thickBot="1" x14ac:dyDescent="0.3">
      <c r="A23" s="40" t="s">
        <v>55</v>
      </c>
      <c r="B23" s="201">
        <v>0</v>
      </c>
      <c r="C23" s="201">
        <v>0</v>
      </c>
      <c r="D23" s="201">
        <v>1.26</v>
      </c>
      <c r="E23" s="271">
        <f t="shared" si="0"/>
        <v>1.26</v>
      </c>
      <c r="F23" s="270">
        <f t="shared" si="1"/>
        <v>1.3333333333333333</v>
      </c>
      <c r="G23" s="270">
        <f>E23/$E$62</f>
        <v>2.8615747291156152E-4</v>
      </c>
      <c r="H23" s="284">
        <f>E23-E24</f>
        <v>0.72</v>
      </c>
    </row>
    <row r="24" spans="1:8" ht="15.75" thickBot="1" x14ac:dyDescent="0.3">
      <c r="A24" s="113" t="s">
        <v>16</v>
      </c>
      <c r="B24" s="230">
        <v>0</v>
      </c>
      <c r="C24" s="230">
        <v>0</v>
      </c>
      <c r="D24" s="230">
        <v>0.54</v>
      </c>
      <c r="E24" s="266">
        <f t="shared" si="0"/>
        <v>0.54</v>
      </c>
      <c r="F24" s="276"/>
      <c r="G24" s="276"/>
      <c r="H24" s="279"/>
    </row>
    <row r="25" spans="1:8" ht="16.5" thickBot="1" x14ac:dyDescent="0.3">
      <c r="A25" s="40" t="s">
        <v>77</v>
      </c>
      <c r="B25" s="201">
        <v>0</v>
      </c>
      <c r="C25" s="201">
        <v>0</v>
      </c>
      <c r="D25" s="285">
        <v>9.6</v>
      </c>
      <c r="E25" s="286">
        <f t="shared" si="0"/>
        <v>9.6</v>
      </c>
      <c r="F25" s="270">
        <f t="shared" si="1"/>
        <v>0.45454545454545459</v>
      </c>
      <c r="G25" s="270">
        <f>E25/$E$62</f>
        <v>2.1802474126595161E-3</v>
      </c>
      <c r="H25" s="287">
        <f>E25-E26</f>
        <v>3</v>
      </c>
    </row>
    <row r="26" spans="1:8" ht="15.75" thickBot="1" x14ac:dyDescent="0.3">
      <c r="A26" s="113" t="s">
        <v>16</v>
      </c>
      <c r="B26" s="230">
        <v>0</v>
      </c>
      <c r="C26" s="230">
        <v>0</v>
      </c>
      <c r="D26" s="230">
        <v>6.6</v>
      </c>
      <c r="E26" s="272">
        <f t="shared" si="0"/>
        <v>6.6</v>
      </c>
      <c r="F26" s="267"/>
      <c r="G26" s="276"/>
      <c r="H26" s="288"/>
    </row>
    <row r="27" spans="1:8" ht="16.5" thickBot="1" x14ac:dyDescent="0.3">
      <c r="A27" s="40" t="s">
        <v>25</v>
      </c>
      <c r="B27" s="201">
        <v>0</v>
      </c>
      <c r="C27" s="201">
        <v>0</v>
      </c>
      <c r="D27" s="201">
        <v>0.56000000000000005</v>
      </c>
      <c r="E27" s="271">
        <f t="shared" si="0"/>
        <v>0.56000000000000005</v>
      </c>
      <c r="F27" s="270">
        <f t="shared" si="1"/>
        <v>0.43589743589743596</v>
      </c>
      <c r="G27" s="270">
        <f>E27/$E$62</f>
        <v>1.2718109907180512E-4</v>
      </c>
      <c r="H27" s="284">
        <f>E27-E28</f>
        <v>0.17000000000000004</v>
      </c>
    </row>
    <row r="28" spans="1:8" ht="15.75" thickBot="1" x14ac:dyDescent="0.3">
      <c r="A28" s="113" t="s">
        <v>16</v>
      </c>
      <c r="B28" s="230">
        <v>0</v>
      </c>
      <c r="C28" s="230">
        <v>0</v>
      </c>
      <c r="D28" s="230">
        <v>0.39</v>
      </c>
      <c r="E28" s="272">
        <f t="shared" si="0"/>
        <v>0.39</v>
      </c>
      <c r="F28" s="276"/>
      <c r="G28" s="267"/>
      <c r="H28" s="279"/>
    </row>
    <row r="29" spans="1:8" ht="16.5" thickBot="1" x14ac:dyDescent="0.3">
      <c r="A29" s="40" t="s">
        <v>59</v>
      </c>
      <c r="B29" s="409">
        <v>0.52</v>
      </c>
      <c r="C29" s="442">
        <v>0</v>
      </c>
      <c r="D29" s="409">
        <v>132.63999999999999</v>
      </c>
      <c r="E29" s="271">
        <f t="shared" si="0"/>
        <v>133.16</v>
      </c>
      <c r="F29" s="289">
        <f t="shared" si="1"/>
        <v>-0.41869297594621729</v>
      </c>
      <c r="G29" s="275">
        <f>E29/$E$62</f>
        <v>3.0241848486431373E-2</v>
      </c>
      <c r="H29" s="290">
        <f>E29-E30</f>
        <v>-95.91</v>
      </c>
    </row>
    <row r="30" spans="1:8" ht="15.75" thickBot="1" x14ac:dyDescent="0.3">
      <c r="A30" s="113" t="s">
        <v>16</v>
      </c>
      <c r="B30" s="443">
        <v>0</v>
      </c>
      <c r="C30" s="136">
        <v>0</v>
      </c>
      <c r="D30" s="428">
        <v>229.07</v>
      </c>
      <c r="E30" s="360">
        <f t="shared" si="0"/>
        <v>229.07</v>
      </c>
      <c r="F30" s="276"/>
      <c r="G30" s="269"/>
      <c r="H30" s="279"/>
    </row>
    <row r="31" spans="1:8" ht="16.5" thickBot="1" x14ac:dyDescent="0.3">
      <c r="A31" s="40" t="s">
        <v>28</v>
      </c>
      <c r="B31" s="361">
        <v>0</v>
      </c>
      <c r="C31" s="271">
        <v>6.06</v>
      </c>
      <c r="D31" s="271">
        <v>298.48</v>
      </c>
      <c r="E31" s="201">
        <f t="shared" si="0"/>
        <v>304.54000000000002</v>
      </c>
      <c r="F31" s="275">
        <f t="shared" si="1"/>
        <v>0.35483583948749897</v>
      </c>
      <c r="G31" s="270">
        <f>E31/$E$62</f>
        <v>6.9163806984513451E-2</v>
      </c>
      <c r="H31" s="290">
        <f>E31-E32</f>
        <v>79.760000000000019</v>
      </c>
    </row>
    <row r="32" spans="1:8" ht="15.75" thickBot="1" x14ac:dyDescent="0.3">
      <c r="A32" s="113" t="s">
        <v>16</v>
      </c>
      <c r="B32" s="230">
        <v>0</v>
      </c>
      <c r="C32" s="230">
        <v>5.21</v>
      </c>
      <c r="D32" s="230">
        <v>219.57</v>
      </c>
      <c r="E32" s="291">
        <f t="shared" si="0"/>
        <v>224.78</v>
      </c>
      <c r="F32" s="276"/>
      <c r="G32" s="292"/>
      <c r="H32" s="293"/>
    </row>
    <row r="33" spans="1:8" ht="16.5" thickBot="1" x14ac:dyDescent="0.3">
      <c r="A33" s="40" t="s">
        <v>30</v>
      </c>
      <c r="B33" s="201">
        <v>404.66</v>
      </c>
      <c r="C33" s="201">
        <v>0</v>
      </c>
      <c r="D33" s="201">
        <v>131.58000000000001</v>
      </c>
      <c r="E33" s="274">
        <f t="shared" si="0"/>
        <v>536.24</v>
      </c>
      <c r="F33" s="289">
        <f t="shared" si="1"/>
        <v>1.8468889360798468</v>
      </c>
      <c r="G33" s="289">
        <f>E33/$E$62</f>
        <v>0.1217849867254728</v>
      </c>
      <c r="H33" s="305">
        <f>E33-E34</f>
        <v>347.88</v>
      </c>
    </row>
    <row r="34" spans="1:8" ht="15.75" thickBot="1" x14ac:dyDescent="0.3">
      <c r="A34" s="113" t="s">
        <v>16</v>
      </c>
      <c r="B34" s="230">
        <v>41.28</v>
      </c>
      <c r="C34" s="230">
        <v>0</v>
      </c>
      <c r="D34" s="230">
        <v>147.08000000000001</v>
      </c>
      <c r="E34" s="266">
        <f t="shared" si="0"/>
        <v>188.36</v>
      </c>
      <c r="F34" s="276"/>
      <c r="G34" s="276"/>
      <c r="H34" s="300"/>
    </row>
    <row r="35" spans="1:8" ht="16.5" thickBot="1" x14ac:dyDescent="0.3">
      <c r="A35" s="40" t="s">
        <v>60</v>
      </c>
      <c r="B35" s="201">
        <v>0</v>
      </c>
      <c r="C35" s="201">
        <v>0.28000000000000003</v>
      </c>
      <c r="D35" s="201">
        <v>0.38</v>
      </c>
      <c r="E35" s="271">
        <f t="shared" si="0"/>
        <v>0.66</v>
      </c>
      <c r="F35" s="289">
        <f t="shared" si="1"/>
        <v>2.2999999999999998</v>
      </c>
      <c r="G35" s="289">
        <f>E35/$E$62</f>
        <v>1.4989200962034174E-4</v>
      </c>
      <c r="H35" s="290">
        <f>E35-E36</f>
        <v>0.46</v>
      </c>
    </row>
    <row r="36" spans="1:8" ht="15.75" thickBot="1" x14ac:dyDescent="0.3">
      <c r="A36" s="113" t="s">
        <v>16</v>
      </c>
      <c r="B36" s="232">
        <v>0</v>
      </c>
      <c r="C36" s="232">
        <v>0.1</v>
      </c>
      <c r="D36" s="232">
        <v>0.1</v>
      </c>
      <c r="E36" s="304">
        <f t="shared" si="0"/>
        <v>0.2</v>
      </c>
      <c r="F36" s="167"/>
      <c r="G36" s="167"/>
      <c r="H36" s="242"/>
    </row>
    <row r="37" spans="1:8" s="225" customFormat="1" ht="16.5" thickBot="1" x14ac:dyDescent="0.3">
      <c r="A37" s="40" t="s">
        <v>18</v>
      </c>
      <c r="B37" s="229">
        <v>141.80000000000001</v>
      </c>
      <c r="C37" s="229">
        <v>0</v>
      </c>
      <c r="D37" s="229">
        <v>11.63</v>
      </c>
      <c r="E37" s="159">
        <f t="shared" si="0"/>
        <v>153.43</v>
      </c>
      <c r="F37" s="301">
        <f t="shared" ref="F37" si="3">(E37-E38)/E38</f>
        <v>0.26540206185567017</v>
      </c>
      <c r="G37" s="301">
        <f>E37/$E$62</f>
        <v>3.484535005461975E-2</v>
      </c>
      <c r="H37" s="302">
        <f>E37-E38</f>
        <v>32.180000000000007</v>
      </c>
    </row>
    <row r="38" spans="1:8" ht="15.75" thickBot="1" x14ac:dyDescent="0.3">
      <c r="A38" s="113" t="s">
        <v>16</v>
      </c>
      <c r="B38" s="230">
        <v>109.19</v>
      </c>
      <c r="C38" s="230">
        <v>0</v>
      </c>
      <c r="D38" s="230">
        <v>12.06</v>
      </c>
      <c r="E38" s="294">
        <f t="shared" si="0"/>
        <v>121.25</v>
      </c>
      <c r="F38" s="276"/>
      <c r="G38" s="276"/>
      <c r="H38" s="300"/>
    </row>
    <row r="39" spans="1:8" s="225" customFormat="1" ht="15.75" thickBot="1" x14ac:dyDescent="0.3">
      <c r="A39" s="216" t="s">
        <v>61</v>
      </c>
      <c r="B39" s="229">
        <v>1.04</v>
      </c>
      <c r="C39" s="229">
        <v>0</v>
      </c>
      <c r="D39" s="453">
        <v>3.41</v>
      </c>
      <c r="E39" s="161">
        <f t="shared" si="0"/>
        <v>4.45</v>
      </c>
      <c r="F39" s="301">
        <f t="shared" ref="F39" si="4">(E39-E40)/E40</f>
        <v>0.33633633633633636</v>
      </c>
      <c r="G39" s="301">
        <f>E39/$E$62</f>
        <v>1.0106355194098799E-3</v>
      </c>
      <c r="H39" s="302">
        <f>E39-E40</f>
        <v>1.1200000000000001</v>
      </c>
    </row>
    <row r="40" spans="1:8" ht="15.75" thickBot="1" x14ac:dyDescent="0.3">
      <c r="A40" s="113" t="s">
        <v>16</v>
      </c>
      <c r="B40" s="233">
        <v>0</v>
      </c>
      <c r="C40" s="233">
        <v>0</v>
      </c>
      <c r="D40" s="233">
        <v>3.33</v>
      </c>
      <c r="E40" s="294">
        <f t="shared" si="0"/>
        <v>3.33</v>
      </c>
      <c r="F40" s="295"/>
      <c r="G40" s="295"/>
      <c r="H40" s="303"/>
    </row>
    <row r="41" spans="1:8" s="225" customFormat="1" ht="15.75" thickBot="1" x14ac:dyDescent="0.3">
      <c r="A41" s="216" t="s">
        <v>24</v>
      </c>
      <c r="B41" s="229">
        <v>333.81</v>
      </c>
      <c r="C41" s="229">
        <v>3.15</v>
      </c>
      <c r="D41" s="229">
        <v>15.6</v>
      </c>
      <c r="E41" s="159">
        <f t="shared" si="0"/>
        <v>352.56</v>
      </c>
      <c r="F41" s="301">
        <f t="shared" ref="F41" si="5">(E41-E42)/E42</f>
        <v>1.9636852723604572</v>
      </c>
      <c r="G41" s="301">
        <f>E41/$E$62</f>
        <v>8.0069586229920733E-2</v>
      </c>
      <c r="H41" s="302">
        <f>E41-E42</f>
        <v>233.6</v>
      </c>
    </row>
    <row r="42" spans="1:8" ht="15.75" thickBot="1" x14ac:dyDescent="0.3">
      <c r="A42" s="113" t="s">
        <v>16</v>
      </c>
      <c r="B42" s="233">
        <v>103.9</v>
      </c>
      <c r="C42" s="233">
        <v>2.4900000000000002</v>
      </c>
      <c r="D42" s="233">
        <v>12.57</v>
      </c>
      <c r="E42" s="294">
        <f t="shared" si="0"/>
        <v>118.96000000000001</v>
      </c>
      <c r="F42" s="295"/>
      <c r="G42" s="295"/>
      <c r="H42" s="303"/>
    </row>
    <row r="43" spans="1:8" s="225" customFormat="1" ht="15.75" thickBot="1" x14ac:dyDescent="0.3">
      <c r="A43" s="216" t="s">
        <v>62</v>
      </c>
      <c r="B43" s="229">
        <v>0</v>
      </c>
      <c r="C43" s="229">
        <v>0</v>
      </c>
      <c r="D43" s="229">
        <v>2.38</v>
      </c>
      <c r="E43" s="159">
        <f t="shared" si="0"/>
        <v>2.38</v>
      </c>
      <c r="F43" s="301">
        <f t="shared" ref="F43" si="6">(E43-E44)/E44</f>
        <v>-0.26993865030674846</v>
      </c>
      <c r="G43" s="301">
        <f>E43/$E$62</f>
        <v>5.4051967105517166E-4</v>
      </c>
      <c r="H43" s="302">
        <f>E43-E44</f>
        <v>-0.87999999999999989</v>
      </c>
    </row>
    <row r="44" spans="1:8" ht="15.75" thickBot="1" x14ac:dyDescent="0.3">
      <c r="A44" s="113" t="s">
        <v>16</v>
      </c>
      <c r="B44" s="233">
        <v>0</v>
      </c>
      <c r="C44" s="233">
        <v>0</v>
      </c>
      <c r="D44" s="233">
        <v>3.26</v>
      </c>
      <c r="E44" s="294">
        <f t="shared" si="0"/>
        <v>3.26</v>
      </c>
      <c r="F44" s="295"/>
      <c r="G44" s="295"/>
      <c r="H44" s="303"/>
    </row>
    <row r="45" spans="1:8" s="225" customFormat="1" ht="15.75" thickBot="1" x14ac:dyDescent="0.3">
      <c r="A45" s="216" t="s">
        <v>17</v>
      </c>
      <c r="B45" s="364">
        <v>2.68</v>
      </c>
      <c r="C45" s="364">
        <v>8.61</v>
      </c>
      <c r="D45" s="364">
        <v>19.71</v>
      </c>
      <c r="E45" s="159">
        <f t="shared" si="0"/>
        <v>31</v>
      </c>
      <c r="F45" s="301">
        <f t="shared" ref="F45" si="7">(E45-E46)/E46</f>
        <v>0.42988929889298894</v>
      </c>
      <c r="G45" s="301">
        <f>E45/$E$62</f>
        <v>7.0403822700463546E-3</v>
      </c>
      <c r="H45" s="302">
        <f>E45-E46</f>
        <v>9.32</v>
      </c>
    </row>
    <row r="46" spans="1:8" ht="15.75" thickBot="1" x14ac:dyDescent="0.3">
      <c r="A46" s="113" t="s">
        <v>16</v>
      </c>
      <c r="B46" s="363">
        <v>0.32</v>
      </c>
      <c r="C46" s="363">
        <v>7.74</v>
      </c>
      <c r="D46" s="363">
        <v>13.62</v>
      </c>
      <c r="E46" s="294">
        <f t="shared" si="0"/>
        <v>21.68</v>
      </c>
      <c r="F46" s="295"/>
      <c r="G46" s="295"/>
      <c r="H46" s="303"/>
    </row>
    <row r="47" spans="1:8" s="225" customFormat="1" ht="15.75" thickBot="1" x14ac:dyDescent="0.3">
      <c r="A47" s="216" t="s">
        <v>29</v>
      </c>
      <c r="B47" s="229">
        <v>0.22</v>
      </c>
      <c r="C47" s="229">
        <v>0</v>
      </c>
      <c r="D47" s="229">
        <v>152.77000000000001</v>
      </c>
      <c r="E47" s="159">
        <f t="shared" si="0"/>
        <v>152.99</v>
      </c>
      <c r="F47" s="301">
        <f t="shared" ref="F47" si="8">(E47-E48)/E48</f>
        <v>-0.3316295325469637</v>
      </c>
      <c r="G47" s="301">
        <f>E47/$E$62</f>
        <v>3.4745422048206187E-2</v>
      </c>
      <c r="H47" s="302">
        <f>E47-E48</f>
        <v>-75.91</v>
      </c>
    </row>
    <row r="48" spans="1:8" s="236" customFormat="1" ht="16.5" customHeight="1" thickBot="1" x14ac:dyDescent="0.3">
      <c r="A48" s="113" t="s">
        <v>16</v>
      </c>
      <c r="B48" s="230">
        <v>9.93</v>
      </c>
      <c r="C48" s="230">
        <v>0</v>
      </c>
      <c r="D48" s="230">
        <v>218.97</v>
      </c>
      <c r="E48" s="294">
        <f t="shared" si="0"/>
        <v>228.9</v>
      </c>
      <c r="F48" s="276"/>
      <c r="G48" s="276"/>
      <c r="H48" s="300"/>
    </row>
    <row r="49" spans="1:8" s="225" customFormat="1" ht="15.75" thickBot="1" x14ac:dyDescent="0.3">
      <c r="A49" s="216" t="s">
        <v>22</v>
      </c>
      <c r="B49" s="229">
        <v>52.34</v>
      </c>
      <c r="C49" s="229">
        <v>0</v>
      </c>
      <c r="D49" s="229">
        <v>18.29</v>
      </c>
      <c r="E49" s="297">
        <f t="shared" si="0"/>
        <v>70.63</v>
      </c>
      <c r="F49" s="298">
        <f t="shared" ref="F49" si="9">(E49-E50)/E50</f>
        <v>1.3387417218543045</v>
      </c>
      <c r="G49" s="298">
        <f>E49/$E$62</f>
        <v>1.6040716120431418E-2</v>
      </c>
      <c r="H49" s="299">
        <f>E49-E50</f>
        <v>40.429999999999993</v>
      </c>
    </row>
    <row r="50" spans="1:8" s="228" customFormat="1" ht="15.75" thickBot="1" x14ac:dyDescent="0.3">
      <c r="A50" s="113" t="s">
        <v>16</v>
      </c>
      <c r="B50" s="233">
        <v>0</v>
      </c>
      <c r="C50" s="233">
        <v>0</v>
      </c>
      <c r="D50" s="233">
        <v>30.2</v>
      </c>
      <c r="E50" s="294">
        <f t="shared" si="0"/>
        <v>30.2</v>
      </c>
      <c r="F50" s="295"/>
      <c r="G50" s="295"/>
      <c r="H50" s="296"/>
    </row>
    <row r="51" spans="1:8" ht="15.75" x14ac:dyDescent="0.25">
      <c r="A51" s="114" t="s">
        <v>65</v>
      </c>
      <c r="B51" s="204">
        <f>SUM(B7+B9+B11+B13+B15+B17+B19+B21+B23+B25+B27+B29+B31+B33+B35+B37+B39+B41+B43+B45+B47+B49)</f>
        <v>2313.08</v>
      </c>
      <c r="C51" s="204">
        <f t="shared" ref="C51:E51" si="10">SUM(C7+C9+C11+C13+C15+C17+C19+C21+C23+C25+C27+C29+C31+C33+C35+C37+C39+C41+C43+C45+C47+C49)</f>
        <v>79.42</v>
      </c>
      <c r="D51" s="204">
        <f t="shared" si="10"/>
        <v>1130.18</v>
      </c>
      <c r="E51" s="204">
        <f t="shared" si="10"/>
        <v>3522.6799999999994</v>
      </c>
      <c r="F51" s="280">
        <f>(E51-E52)/E52</f>
        <v>0.21644543282180176</v>
      </c>
      <c r="G51" s="280">
        <f>E51/$E$62</f>
        <v>0.80003270371118995</v>
      </c>
      <c r="H51" s="278">
        <f>E51-E52</f>
        <v>626.79999999999927</v>
      </c>
    </row>
    <row r="52" spans="1:8" x14ac:dyDescent="0.25">
      <c r="A52" s="205" t="s">
        <v>26</v>
      </c>
      <c r="B52" s="454">
        <f>SUM(B8+B10+B12+B14+B16+B18+B20+B22+B24+B26+B28+B30+B32+B34+B36+B38+B40+B42+B44+B46+B48+B50)</f>
        <v>1645.8700000000001</v>
      </c>
      <c r="C52" s="454">
        <f t="shared" ref="C52:E52" si="11">SUM(C8+C10+C12+C14+C16+C18+C20+C22+C24+C26+C28+C30+C32+C34+C36+C38+C40+C42+C44+C46+C48+C50)</f>
        <v>68.77000000000001</v>
      </c>
      <c r="D52" s="454">
        <f t="shared" si="11"/>
        <v>1181.24</v>
      </c>
      <c r="E52" s="454">
        <f t="shared" si="11"/>
        <v>2895.88</v>
      </c>
      <c r="F52" s="206"/>
      <c r="G52" s="206"/>
      <c r="H52" s="207"/>
    </row>
    <row r="53" spans="1:8" ht="15.75" x14ac:dyDescent="0.25">
      <c r="A53" s="203" t="s">
        <v>27</v>
      </c>
      <c r="B53" s="208">
        <f>(B51-B52)/B52</f>
        <v>0.40538438637316421</v>
      </c>
      <c r="C53" s="208">
        <f t="shared" ref="C53:D53" si="12">(C51-C52)/C52</f>
        <v>0.15486403955213016</v>
      </c>
      <c r="D53" s="208">
        <f t="shared" si="12"/>
        <v>-4.3225762757779916E-2</v>
      </c>
      <c r="E53" s="208">
        <f>(E51-E52)/E52</f>
        <v>0.21644543282180176</v>
      </c>
      <c r="F53" s="206"/>
      <c r="G53" s="206"/>
      <c r="H53" s="207"/>
    </row>
    <row r="54" spans="1:8" ht="15.75" x14ac:dyDescent="0.25">
      <c r="A54" s="111" t="s">
        <v>38</v>
      </c>
      <c r="B54" s="196"/>
      <c r="C54" s="196"/>
      <c r="D54" s="196"/>
      <c r="E54" s="196"/>
      <c r="F54" s="206"/>
      <c r="G54" s="206"/>
      <c r="H54" s="207"/>
    </row>
    <row r="55" spans="1:8" ht="15.75" thickBot="1" x14ac:dyDescent="0.3">
      <c r="A55" s="225" t="s">
        <v>40</v>
      </c>
      <c r="B55" s="198">
        <v>614.26</v>
      </c>
      <c r="C55" s="198"/>
      <c r="D55" s="198"/>
      <c r="E55" s="263">
        <f>B55+C55+D55</f>
        <v>614.26</v>
      </c>
      <c r="F55" s="264">
        <f t="shared" ref="F55" si="13">(E55-E56)/E56</f>
        <v>14.3565</v>
      </c>
      <c r="G55" s="264">
        <f>E55/$E$62</f>
        <v>0.13950403913544107</v>
      </c>
      <c r="H55" s="277">
        <f>E55-E56</f>
        <v>574.26</v>
      </c>
    </row>
    <row r="56" spans="1:8" ht="15.75" thickBot="1" x14ac:dyDescent="0.3">
      <c r="A56" s="202" t="s">
        <v>16</v>
      </c>
      <c r="B56" s="230">
        <v>40</v>
      </c>
      <c r="C56" s="230"/>
      <c r="D56" s="230"/>
      <c r="E56" s="306">
        <f t="shared" ref="E56:E58" si="14">B56+C56+D56</f>
        <v>40</v>
      </c>
      <c r="F56" s="267"/>
      <c r="G56" s="276"/>
      <c r="H56" s="288"/>
    </row>
    <row r="57" spans="1:8" ht="16.5" thickBot="1" x14ac:dyDescent="0.3">
      <c r="A57" s="197" t="s">
        <v>39</v>
      </c>
      <c r="B57" s="201"/>
      <c r="C57" s="201">
        <v>266.23</v>
      </c>
      <c r="D57" s="201"/>
      <c r="E57" s="201">
        <f>B57+C57+D57</f>
        <v>266.23</v>
      </c>
      <c r="F57" s="270">
        <f t="shared" ref="F57:F59" si="15">(E57-E58)/E58</f>
        <v>-8.123684301342432E-2</v>
      </c>
      <c r="G57" s="289">
        <f>E57/$E$62</f>
        <v>6.0463257153369067E-2</v>
      </c>
      <c r="H57" s="284">
        <f>E57-E58</f>
        <v>-23.539999999999964</v>
      </c>
    </row>
    <row r="58" spans="1:8" ht="15.75" thickBot="1" x14ac:dyDescent="0.3">
      <c r="A58" s="202" t="s">
        <v>16</v>
      </c>
      <c r="B58" s="230"/>
      <c r="C58" s="230">
        <v>289.77</v>
      </c>
      <c r="D58" s="230"/>
      <c r="E58" s="307">
        <f t="shared" si="14"/>
        <v>289.77</v>
      </c>
      <c r="F58" s="309"/>
      <c r="G58" s="310"/>
      <c r="H58" s="311"/>
    </row>
    <row r="59" spans="1:8" ht="15.75" x14ac:dyDescent="0.25">
      <c r="A59" s="209" t="s">
        <v>41</v>
      </c>
      <c r="B59" s="210">
        <f>SUM(B55,B57)</f>
        <v>614.26</v>
      </c>
      <c r="C59" s="210">
        <f>SUM(C55,C57)</f>
        <v>266.23</v>
      </c>
      <c r="D59" s="204">
        <f>SUM(D55,D57)</f>
        <v>0</v>
      </c>
      <c r="E59" s="308">
        <f t="shared" ref="B59:E60" si="16">SUM(E55,E57)</f>
        <v>880.49</v>
      </c>
      <c r="F59" s="280">
        <f t="shared" si="15"/>
        <v>1.6700124329077843</v>
      </c>
      <c r="G59" s="268">
        <f>E59/$E$62</f>
        <v>0.19996729628881016</v>
      </c>
      <c r="H59" s="278">
        <f>E59-E60</f>
        <v>550.72</v>
      </c>
    </row>
    <row r="60" spans="1:8" x14ac:dyDescent="0.25">
      <c r="A60" s="205" t="s">
        <v>26</v>
      </c>
      <c r="B60" s="346">
        <f t="shared" si="16"/>
        <v>40</v>
      </c>
      <c r="C60" s="346">
        <f t="shared" si="16"/>
        <v>289.77</v>
      </c>
      <c r="D60" s="347">
        <f t="shared" si="16"/>
        <v>0</v>
      </c>
      <c r="E60" s="347">
        <f t="shared" si="16"/>
        <v>329.77</v>
      </c>
      <c r="F60" s="206"/>
      <c r="G60" s="206"/>
      <c r="H60" s="207"/>
    </row>
    <row r="61" spans="1:8" ht="15.75" x14ac:dyDescent="0.25">
      <c r="A61" s="203" t="s">
        <v>27</v>
      </c>
      <c r="B61" s="208">
        <f t="shared" ref="B61:D61" si="17">(B59-B60)/B60</f>
        <v>14.3565</v>
      </c>
      <c r="C61" s="208">
        <f t="shared" si="17"/>
        <v>-8.123684301342432E-2</v>
      </c>
      <c r="D61" s="436" t="e">
        <f t="shared" si="17"/>
        <v>#DIV/0!</v>
      </c>
      <c r="E61" s="208">
        <f>(E59-E60)/E60</f>
        <v>1.6700124329077843</v>
      </c>
      <c r="F61" s="206"/>
      <c r="G61" s="206"/>
      <c r="H61" s="207"/>
    </row>
    <row r="62" spans="1:8" ht="15.75" x14ac:dyDescent="0.25">
      <c r="A62" s="211" t="s">
        <v>42</v>
      </c>
      <c r="B62" s="200">
        <f>B51+B59</f>
        <v>2927.34</v>
      </c>
      <c r="C62" s="200">
        <f t="shared" ref="C62:E62" si="18">C51+C59</f>
        <v>345.65000000000003</v>
      </c>
      <c r="D62" s="200">
        <f t="shared" si="18"/>
        <v>1130.18</v>
      </c>
      <c r="E62" s="200">
        <f t="shared" si="18"/>
        <v>4403.1699999999992</v>
      </c>
      <c r="F62" s="199">
        <f>(E62-E63)/E63</f>
        <v>0.36504890487188602</v>
      </c>
      <c r="G62" s="199">
        <f>E62/$E$62</f>
        <v>1</v>
      </c>
      <c r="H62" s="200">
        <f>E62-E63</f>
        <v>1177.5199999999991</v>
      </c>
    </row>
    <row r="63" spans="1:8" x14ac:dyDescent="0.25">
      <c r="A63" s="205" t="s">
        <v>26</v>
      </c>
      <c r="B63" s="345">
        <f>B60+B52</f>
        <v>1685.8700000000001</v>
      </c>
      <c r="C63" s="345">
        <f t="shared" ref="C63:E63" si="19">C60+C52</f>
        <v>358.53999999999996</v>
      </c>
      <c r="D63" s="345">
        <f t="shared" si="19"/>
        <v>1181.24</v>
      </c>
      <c r="E63" s="345">
        <f t="shared" si="19"/>
        <v>3225.65</v>
      </c>
      <c r="F63" s="206"/>
      <c r="G63" s="206"/>
      <c r="H63" s="207"/>
    </row>
    <row r="64" spans="1:8" ht="15.75" x14ac:dyDescent="0.25">
      <c r="A64" s="212" t="s">
        <v>27</v>
      </c>
      <c r="B64" s="199">
        <f>(B62-B63)/B63</f>
        <v>0.73639723110322852</v>
      </c>
      <c r="C64" s="199">
        <f t="shared" ref="C64:E64" si="20">(C62-C63)/C63</f>
        <v>-3.5951358286383475E-2</v>
      </c>
      <c r="D64" s="199">
        <f t="shared" si="20"/>
        <v>-4.3225762757779916E-2</v>
      </c>
      <c r="E64" s="199">
        <f t="shared" si="20"/>
        <v>0.36504890487188602</v>
      </c>
      <c r="F64" s="199"/>
      <c r="G64" s="199"/>
      <c r="H64" s="200"/>
    </row>
    <row r="65" spans="1:8" ht="15.75" x14ac:dyDescent="0.25">
      <c r="A65" s="195" t="s">
        <v>43</v>
      </c>
      <c r="B65" s="199">
        <f>B62/$E$62</f>
        <v>0.6648255688515321</v>
      </c>
      <c r="C65" s="199">
        <f t="shared" ref="C65:E65" si="21">C62/$E$62</f>
        <v>7.8500262311016852E-2</v>
      </c>
      <c r="D65" s="199">
        <f t="shared" si="21"/>
        <v>0.25667416883745126</v>
      </c>
      <c r="E65" s="199">
        <f t="shared" si="21"/>
        <v>1</v>
      </c>
      <c r="F65" s="199"/>
      <c r="G65" s="199"/>
      <c r="H65" s="200"/>
    </row>
    <row r="66" spans="1:8" x14ac:dyDescent="0.25">
      <c r="A66" s="205" t="s">
        <v>44</v>
      </c>
      <c r="B66" s="343">
        <f>B63/$E$63</f>
        <v>0.52264504828484182</v>
      </c>
      <c r="C66" s="343">
        <f t="shared" ref="C66:E66" si="22">C63/$E$63</f>
        <v>0.11115279091035914</v>
      </c>
      <c r="D66" s="343">
        <f t="shared" si="22"/>
        <v>0.366202160804799</v>
      </c>
      <c r="E66" s="344">
        <f t="shared" si="22"/>
        <v>1</v>
      </c>
      <c r="F66" s="206"/>
      <c r="G66" s="206"/>
      <c r="H66" s="207"/>
    </row>
    <row r="67" spans="1:8" ht="15.75" x14ac:dyDescent="0.25">
      <c r="A67" s="213"/>
    </row>
    <row r="68" spans="1:8" customFormat="1" ht="18.75" x14ac:dyDescent="0.3">
      <c r="A68" s="106" t="s">
        <v>45</v>
      </c>
    </row>
    <row r="69" spans="1:8" s="225" customFormat="1" x14ac:dyDescent="0.25">
      <c r="A69" s="225" t="s">
        <v>67</v>
      </c>
    </row>
    <row r="70" spans="1:8" s="225" customFormat="1" x14ac:dyDescent="0.25">
      <c r="A70" s="225" t="s">
        <v>68</v>
      </c>
    </row>
    <row r="71" spans="1:8" customFormat="1" x14ac:dyDescent="0.25">
      <c r="A71" s="225" t="s">
        <v>75</v>
      </c>
    </row>
    <row r="72" spans="1:8" customFormat="1" x14ac:dyDescent="0.25">
      <c r="A72" s="337" t="s">
        <v>73</v>
      </c>
    </row>
  </sheetData>
  <mergeCells count="2">
    <mergeCell ref="A1:H2"/>
    <mergeCell ref="A3:H3"/>
  </mergeCells>
  <pageMargins left="0.7" right="0.7" top="0.75" bottom="0.75" header="0.3" footer="0.3"/>
  <pageSetup paperSize="9" scale="65" orientation="portrait" r:id="rId1"/>
  <ignoredErrors>
    <ignoredError sqref="D61 F51 B53:D53 F35 F17 D64 G7 G9 G17:G25 F23 G11:G14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0"/>
  <sheetViews>
    <sheetView workbookViewId="0">
      <pane ySplit="3" topLeftCell="A4" activePane="bottomLeft" state="frozen"/>
      <selection pane="bottomLeft" activeCell="A10" sqref="A10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61" t="s">
        <v>78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</row>
    <row r="2" spans="1:112" ht="43.5" customHeight="1" x14ac:dyDescent="0.25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48</v>
      </c>
      <c r="K3" s="4" t="s">
        <v>9</v>
      </c>
      <c r="L3" s="4" t="s">
        <v>10</v>
      </c>
      <c r="M3" s="4" t="s">
        <v>11</v>
      </c>
      <c r="N3" s="4" t="s">
        <v>54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63</v>
      </c>
      <c r="B4" s="119"/>
      <c r="C4" s="331"/>
      <c r="D4" s="331"/>
      <c r="E4" s="331"/>
      <c r="F4" s="120"/>
      <c r="G4" s="331"/>
      <c r="H4" s="120"/>
      <c r="I4" s="332"/>
      <c r="J4" s="332"/>
      <c r="K4" s="333"/>
      <c r="L4" s="334"/>
      <c r="M4" s="334"/>
      <c r="N4" s="327"/>
      <c r="O4" s="332"/>
      <c r="P4" s="335"/>
      <c r="Q4" s="336"/>
      <c r="R4" s="121"/>
    </row>
    <row r="5" spans="1:112" s="2" customFormat="1" ht="16.5" thickBot="1" x14ac:dyDescent="0.3">
      <c r="A5" s="365" t="s">
        <v>72</v>
      </c>
      <c r="B5" s="378">
        <v>0</v>
      </c>
      <c r="C5" s="186">
        <v>0</v>
      </c>
      <c r="D5" s="186">
        <v>0</v>
      </c>
      <c r="E5" s="186">
        <v>0</v>
      </c>
      <c r="F5" s="186">
        <v>0</v>
      </c>
      <c r="G5" s="18">
        <v>2.04</v>
      </c>
      <c r="H5" s="379">
        <v>0.56999999999999995</v>
      </c>
      <c r="I5" s="186">
        <v>1.47</v>
      </c>
      <c r="J5" s="186">
        <v>5.12</v>
      </c>
      <c r="K5" s="378">
        <v>0</v>
      </c>
      <c r="L5" s="378">
        <v>0</v>
      </c>
      <c r="M5" s="10">
        <v>0</v>
      </c>
      <c r="N5" s="381">
        <v>0</v>
      </c>
      <c r="O5" s="186">
        <f>B5+D5+E5+F5+H5+I5+J5+K5+L5+M5+N5</f>
        <v>7.16</v>
      </c>
      <c r="P5" s="366" t="e">
        <f>(O5-O6)/O6</f>
        <v>#DIV/0!</v>
      </c>
      <c r="Q5" s="367">
        <f>O5/$O$82</f>
        <v>1.9168935615400474E-4</v>
      </c>
      <c r="R5" s="368">
        <f>O5-O6</f>
        <v>7.16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6" t="s">
        <v>36</v>
      </c>
      <c r="B6" s="380">
        <v>0</v>
      </c>
      <c r="C6" s="338">
        <v>0</v>
      </c>
      <c r="D6" s="338">
        <v>0</v>
      </c>
      <c r="E6" s="338">
        <v>0</v>
      </c>
      <c r="F6" s="338">
        <v>0</v>
      </c>
      <c r="G6" s="338">
        <v>0</v>
      </c>
      <c r="H6" s="338">
        <v>0</v>
      </c>
      <c r="I6" s="338">
        <v>0</v>
      </c>
      <c r="J6" s="338">
        <v>0</v>
      </c>
      <c r="K6" s="352">
        <v>0</v>
      </c>
      <c r="L6" s="352">
        <v>0</v>
      </c>
      <c r="M6" s="354">
        <v>0</v>
      </c>
      <c r="N6" s="352">
        <v>0</v>
      </c>
      <c r="O6" s="339">
        <f>B6+D6+E6+F6+H6+I6+J6+K6+L6+M6+N6</f>
        <v>0</v>
      </c>
      <c r="P6" s="328"/>
      <c r="Q6" s="330"/>
      <c r="R6" s="329"/>
    </row>
    <row r="7" spans="1:112" s="2" customFormat="1" ht="16.5" thickBot="1" x14ac:dyDescent="0.3">
      <c r="A7" s="40" t="s">
        <v>19</v>
      </c>
      <c r="B7" s="410">
        <v>235.76</v>
      </c>
      <c r="C7" s="396">
        <v>50.98</v>
      </c>
      <c r="D7" s="396">
        <v>46.47</v>
      </c>
      <c r="E7" s="396">
        <v>4.51</v>
      </c>
      <c r="F7" s="396">
        <v>31.88</v>
      </c>
      <c r="G7" s="396">
        <v>1058.1400000000001</v>
      </c>
      <c r="H7" s="396">
        <v>487.91</v>
      </c>
      <c r="I7" s="396">
        <v>570.23</v>
      </c>
      <c r="J7" s="396">
        <v>737.56</v>
      </c>
      <c r="K7" s="396">
        <v>1.92</v>
      </c>
      <c r="L7" s="405">
        <v>111.35</v>
      </c>
      <c r="M7" s="396">
        <v>58.91</v>
      </c>
      <c r="N7" s="396">
        <v>131.68</v>
      </c>
      <c r="O7" s="10">
        <f>B7+C7+F7+G7+J7+K7+L7+M7+N7</f>
        <v>2418.1799999999998</v>
      </c>
      <c r="P7" s="11">
        <f>(O7-O8)/O8</f>
        <v>0.23143437676642642</v>
      </c>
      <c r="Q7" s="12">
        <f>O7/$O$82</f>
        <v>6.4740135092806031E-2</v>
      </c>
      <c r="R7" s="13">
        <f>O7-O8</f>
        <v>454.46999999999935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12">
        <v>242.86</v>
      </c>
      <c r="C8" s="412">
        <v>45.22</v>
      </c>
      <c r="D8" s="412">
        <v>41.41</v>
      </c>
      <c r="E8" s="413">
        <v>3.81</v>
      </c>
      <c r="F8" s="414">
        <v>29.9</v>
      </c>
      <c r="G8" s="414">
        <v>982.86</v>
      </c>
      <c r="H8" s="414">
        <v>512.92999999999995</v>
      </c>
      <c r="I8" s="414">
        <v>469.93</v>
      </c>
      <c r="J8" s="414">
        <v>364.11</v>
      </c>
      <c r="K8" s="412">
        <v>1.55</v>
      </c>
      <c r="L8" s="412">
        <v>80.430000000000007</v>
      </c>
      <c r="M8" s="412">
        <v>53.18</v>
      </c>
      <c r="N8" s="415">
        <v>163.60000000000002</v>
      </c>
      <c r="O8" s="352">
        <f t="shared" ref="O8:O54" si="0">B8+C8+F8+G8+J8+K8+L8+M8+N8</f>
        <v>1963.7100000000005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05">
        <v>30.95</v>
      </c>
      <c r="C9" s="405">
        <v>11.46</v>
      </c>
      <c r="D9" s="405">
        <v>11.46</v>
      </c>
      <c r="E9" s="466">
        <v>0</v>
      </c>
      <c r="F9" s="405">
        <v>6.67</v>
      </c>
      <c r="G9" s="405">
        <v>227.98</v>
      </c>
      <c r="H9" s="405">
        <v>146.31</v>
      </c>
      <c r="I9" s="405">
        <v>81.67</v>
      </c>
      <c r="J9" s="405">
        <v>88.11</v>
      </c>
      <c r="K9" s="466">
        <v>0</v>
      </c>
      <c r="L9" s="405">
        <v>9.42</v>
      </c>
      <c r="M9" s="405">
        <v>6.14</v>
      </c>
      <c r="N9" s="405">
        <v>4.58</v>
      </c>
      <c r="O9" s="10">
        <f t="shared" si="0"/>
        <v>385.31</v>
      </c>
      <c r="P9" s="20">
        <f>(O9-O10)/O10</f>
        <v>0.21794790744721221</v>
      </c>
      <c r="Q9" s="21">
        <f>O9/$O$82</f>
        <v>1.0315618131242956E-2</v>
      </c>
      <c r="R9" s="13">
        <f>O9-O10</f>
        <v>68.950000000000045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14">
        <v>14.16</v>
      </c>
      <c r="C10" s="414">
        <v>10.07</v>
      </c>
      <c r="D10" s="414">
        <v>10.07</v>
      </c>
      <c r="E10" s="138">
        <v>0</v>
      </c>
      <c r="F10" s="412">
        <v>3.78</v>
      </c>
      <c r="G10" s="413">
        <v>243.69</v>
      </c>
      <c r="H10" s="412">
        <v>156.41</v>
      </c>
      <c r="I10" s="413">
        <v>87.28</v>
      </c>
      <c r="J10" s="412">
        <v>28.54</v>
      </c>
      <c r="K10" s="338">
        <v>0</v>
      </c>
      <c r="L10" s="414">
        <v>7.52</v>
      </c>
      <c r="M10" s="414">
        <v>5.21</v>
      </c>
      <c r="N10" s="412">
        <v>3.39</v>
      </c>
      <c r="O10" s="352">
        <f t="shared" si="0"/>
        <v>316.35999999999996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11">
        <v>80.790000000000006</v>
      </c>
      <c r="C11" s="322">
        <v>19.71</v>
      </c>
      <c r="D11" s="33">
        <v>19.71</v>
      </c>
      <c r="E11" s="10">
        <v>0</v>
      </c>
      <c r="F11" s="10">
        <v>7.67</v>
      </c>
      <c r="G11" s="9">
        <v>663.39</v>
      </c>
      <c r="H11" s="10">
        <v>234.8</v>
      </c>
      <c r="I11" s="10">
        <v>428.59</v>
      </c>
      <c r="J11" s="10">
        <v>62.71</v>
      </c>
      <c r="K11" s="10">
        <v>0</v>
      </c>
      <c r="L11" s="33">
        <v>4.21</v>
      </c>
      <c r="M11" s="33">
        <v>73.680000000000007</v>
      </c>
      <c r="N11" s="33">
        <v>38.730000000000004</v>
      </c>
      <c r="O11" s="10">
        <f t="shared" si="0"/>
        <v>950.8900000000001</v>
      </c>
      <c r="P11" s="20">
        <f>(O11-O12)/O12</f>
        <v>8.8211396070084061E-2</v>
      </c>
      <c r="Q11" s="21">
        <f>O11/$O$82</f>
        <v>2.5457470932022566E-2</v>
      </c>
      <c r="R11" s="13">
        <f>O11-O12</f>
        <v>77.080000000000155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94.65</v>
      </c>
      <c r="C12" s="341">
        <v>17.559999999999999</v>
      </c>
      <c r="D12" s="26">
        <v>17.559999999999999</v>
      </c>
      <c r="E12" s="26">
        <v>0</v>
      </c>
      <c r="F12" s="26">
        <v>6.51</v>
      </c>
      <c r="G12" s="340">
        <v>636.1</v>
      </c>
      <c r="H12" s="26">
        <v>255.35</v>
      </c>
      <c r="I12" s="66">
        <v>380.75</v>
      </c>
      <c r="J12" s="146">
        <v>65.17</v>
      </c>
      <c r="K12" s="26">
        <v>0</v>
      </c>
      <c r="L12" s="26">
        <v>5.29</v>
      </c>
      <c r="M12" s="26">
        <v>41.79</v>
      </c>
      <c r="N12" s="66">
        <v>6.74</v>
      </c>
      <c r="O12" s="352">
        <f t="shared" si="0"/>
        <v>873.81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70</v>
      </c>
      <c r="B13" s="18">
        <v>46.19</v>
      </c>
      <c r="C13" s="321">
        <v>0</v>
      </c>
      <c r="D13" s="19">
        <v>0</v>
      </c>
      <c r="E13" s="19">
        <v>0</v>
      </c>
      <c r="F13" s="19">
        <v>0</v>
      </c>
      <c r="G13" s="9">
        <v>0.09</v>
      </c>
      <c r="H13" s="19">
        <v>0</v>
      </c>
      <c r="I13" s="144">
        <v>0.09</v>
      </c>
      <c r="J13" s="140">
        <v>41.94</v>
      </c>
      <c r="K13" s="19">
        <v>0</v>
      </c>
      <c r="L13" s="19">
        <v>0</v>
      </c>
      <c r="M13" s="19">
        <v>9.82</v>
      </c>
      <c r="N13" s="19">
        <v>0</v>
      </c>
      <c r="O13" s="10">
        <f t="shared" si="0"/>
        <v>98.039999999999992</v>
      </c>
      <c r="P13" s="362" t="e">
        <f>(O13-O14)/O14</f>
        <v>#DIV/0!</v>
      </c>
      <c r="Q13" s="21">
        <f>O13/$O$82</f>
        <v>2.6247520219746679E-3</v>
      </c>
      <c r="R13" s="13">
        <f>O13-O14</f>
        <v>98.039999999999992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2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6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6" t="s">
        <v>76</v>
      </c>
      <c r="B15" s="18">
        <v>0.17</v>
      </c>
      <c r="C15" s="320">
        <v>0</v>
      </c>
      <c r="D15" s="241">
        <v>0</v>
      </c>
      <c r="E15" s="241">
        <v>0</v>
      </c>
      <c r="F15" s="241">
        <v>0</v>
      </c>
      <c r="G15" s="10">
        <v>0</v>
      </c>
      <c r="H15" s="241">
        <v>0</v>
      </c>
      <c r="I15" s="241">
        <v>0</v>
      </c>
      <c r="J15" s="241">
        <v>7.2</v>
      </c>
      <c r="K15" s="241">
        <v>0</v>
      </c>
      <c r="L15" s="241">
        <v>0</v>
      </c>
      <c r="M15" s="241">
        <v>0</v>
      </c>
      <c r="N15" s="241">
        <v>0</v>
      </c>
      <c r="O15" s="10">
        <f t="shared" si="0"/>
        <v>7.37</v>
      </c>
      <c r="P15" s="384" t="e">
        <f>(O15-O16)/O16</f>
        <v>#DIV/0!</v>
      </c>
      <c r="Q15" s="382">
        <f>O15/$O$82</f>
        <v>1.9731153000768364E-4</v>
      </c>
      <c r="R15" s="383">
        <f>O15-O16</f>
        <v>7.37</v>
      </c>
    </row>
    <row r="16" spans="1:112" s="15" customFormat="1" ht="16.5" thickBot="1" x14ac:dyDescent="0.3">
      <c r="A16" s="372" t="s">
        <v>16</v>
      </c>
      <c r="B16" s="348">
        <v>0</v>
      </c>
      <c r="C16" s="353">
        <v>0</v>
      </c>
      <c r="D16" s="66">
        <v>0</v>
      </c>
      <c r="E16" s="65">
        <v>0</v>
      </c>
      <c r="F16" s="71">
        <v>0</v>
      </c>
      <c r="G16" s="354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5">
        <f t="shared" si="0"/>
        <v>0</v>
      </c>
      <c r="P16" s="386"/>
      <c r="Q16" s="387"/>
      <c r="R16" s="29"/>
    </row>
    <row r="17" spans="1:112" s="2" customFormat="1" ht="16.5" thickBot="1" x14ac:dyDescent="0.3">
      <c r="A17" s="373" t="s">
        <v>21</v>
      </c>
      <c r="B17" s="18">
        <v>77.36</v>
      </c>
      <c r="C17" s="323">
        <v>23.39</v>
      </c>
      <c r="D17" s="33">
        <v>23.39</v>
      </c>
      <c r="E17" s="33">
        <v>0</v>
      </c>
      <c r="F17" s="33">
        <v>10.99</v>
      </c>
      <c r="G17" s="33">
        <v>275.93</v>
      </c>
      <c r="H17" s="33">
        <v>118.35</v>
      </c>
      <c r="I17" s="145">
        <v>157.58000000000001</v>
      </c>
      <c r="J17" s="374">
        <v>69.92</v>
      </c>
      <c r="K17" s="33">
        <v>0</v>
      </c>
      <c r="L17" s="33">
        <v>11.76</v>
      </c>
      <c r="M17" s="33">
        <v>15.66</v>
      </c>
      <c r="N17" s="33">
        <v>30.07</v>
      </c>
      <c r="O17" s="374">
        <f t="shared" si="0"/>
        <v>515.08000000000004</v>
      </c>
      <c r="P17" s="385">
        <f>(O17-O18)/O18</f>
        <v>2.3547880690737877E-2</v>
      </c>
      <c r="Q17" s="21">
        <f>O17/$O$82</f>
        <v>1.3789853850252063E-2</v>
      </c>
      <c r="R17" s="13">
        <f>O17-O18</f>
        <v>11.850000000000023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49">
        <v>71.209999999999994</v>
      </c>
      <c r="C18" s="32">
        <v>20.94</v>
      </c>
      <c r="D18" s="26">
        <v>20.94</v>
      </c>
      <c r="E18" s="26">
        <v>0</v>
      </c>
      <c r="F18" s="26">
        <v>12.76</v>
      </c>
      <c r="G18" s="340">
        <v>249.92</v>
      </c>
      <c r="H18" s="26">
        <v>122.25</v>
      </c>
      <c r="I18" s="66">
        <v>127.67</v>
      </c>
      <c r="J18" s="72">
        <v>71.16</v>
      </c>
      <c r="K18" s="26">
        <v>0.04</v>
      </c>
      <c r="L18" s="26">
        <v>10.6</v>
      </c>
      <c r="M18" s="26">
        <v>27.21</v>
      </c>
      <c r="N18" s="66">
        <v>39.39</v>
      </c>
      <c r="O18" s="352">
        <f t="shared" si="0"/>
        <v>503.23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71</v>
      </c>
      <c r="B19" s="132">
        <v>0.56000000000000005</v>
      </c>
      <c r="C19" s="323">
        <v>0</v>
      </c>
      <c r="D19" s="31">
        <v>0</v>
      </c>
      <c r="E19" s="19">
        <v>0</v>
      </c>
      <c r="F19" s="19">
        <v>0</v>
      </c>
      <c r="G19" s="9">
        <v>99.53</v>
      </c>
      <c r="H19" s="19">
        <v>26.05</v>
      </c>
      <c r="I19" s="144">
        <v>73.48</v>
      </c>
      <c r="J19" s="139">
        <v>4.3099999999999996</v>
      </c>
      <c r="K19" s="19">
        <v>0</v>
      </c>
      <c r="L19" s="19">
        <v>0.14000000000000001</v>
      </c>
      <c r="M19" s="19">
        <v>0</v>
      </c>
      <c r="N19" s="19">
        <v>0.33</v>
      </c>
      <c r="O19" s="10">
        <f t="shared" si="0"/>
        <v>104.87</v>
      </c>
      <c r="P19" s="362" t="e">
        <f>(O19-O20)/O20</f>
        <v>#DIV/0!</v>
      </c>
      <c r="Q19" s="21">
        <f>O19/$O$82</f>
        <v>2.8076065335014633E-3</v>
      </c>
      <c r="R19" s="13">
        <f>O19-O20</f>
        <v>104.87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50">
        <v>0</v>
      </c>
      <c r="D20" s="26">
        <v>0</v>
      </c>
      <c r="E20" s="26">
        <v>0</v>
      </c>
      <c r="F20" s="26">
        <v>0</v>
      </c>
      <c r="G20" s="340">
        <v>0</v>
      </c>
      <c r="H20" s="26">
        <v>0</v>
      </c>
      <c r="I20" s="66">
        <v>0</v>
      </c>
      <c r="J20" s="72">
        <v>0</v>
      </c>
      <c r="K20" s="26">
        <v>0</v>
      </c>
      <c r="L20" s="26">
        <v>0</v>
      </c>
      <c r="M20" s="26">
        <v>0</v>
      </c>
      <c r="N20" s="65">
        <v>0</v>
      </c>
      <c r="O20" s="377">
        <f t="shared" si="0"/>
        <v>0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56</v>
      </c>
      <c r="B21" s="351">
        <v>230.49</v>
      </c>
      <c r="C21" s="320">
        <v>53</v>
      </c>
      <c r="D21" s="182">
        <v>45.1</v>
      </c>
      <c r="E21" s="123">
        <v>7.9</v>
      </c>
      <c r="F21" s="183">
        <v>29.55</v>
      </c>
      <c r="G21" s="9">
        <v>631.26</v>
      </c>
      <c r="H21" s="184">
        <v>368.98</v>
      </c>
      <c r="I21" s="124">
        <v>262.27999999999997</v>
      </c>
      <c r="J21" s="132">
        <v>307.77</v>
      </c>
      <c r="K21" s="18">
        <v>7.2</v>
      </c>
      <c r="L21" s="185">
        <v>62.47</v>
      </c>
      <c r="M21" s="186">
        <v>171.73</v>
      </c>
      <c r="N21" s="186">
        <v>198.26</v>
      </c>
      <c r="O21" s="10">
        <f t="shared" si="0"/>
        <v>1691.73</v>
      </c>
      <c r="P21" s="20">
        <f>(O21-O22)/O22</f>
        <v>-3.3125868010904808E-2</v>
      </c>
      <c r="Q21" s="21">
        <f>O21/$O$82</f>
        <v>4.5291429397543916E-2</v>
      </c>
      <c r="R21" s="13">
        <f>O21-O22</f>
        <v>-57.960000000000036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182.7</v>
      </c>
      <c r="C22" s="341">
        <v>49.48</v>
      </c>
      <c r="D22" s="138">
        <v>40.380000000000003</v>
      </c>
      <c r="E22" s="150">
        <v>9.1</v>
      </c>
      <c r="F22" s="138">
        <v>29.18</v>
      </c>
      <c r="G22" s="340">
        <v>489.37</v>
      </c>
      <c r="H22" s="137">
        <v>291.67</v>
      </c>
      <c r="I22" s="151">
        <v>197.7</v>
      </c>
      <c r="J22" s="172">
        <v>221.8</v>
      </c>
      <c r="K22" s="138">
        <v>6.82</v>
      </c>
      <c r="L22" s="137">
        <v>53.96</v>
      </c>
      <c r="M22" s="338">
        <v>147.63999999999999</v>
      </c>
      <c r="N22" s="138">
        <v>568.74000000000012</v>
      </c>
      <c r="O22" s="352">
        <f t="shared" si="0"/>
        <v>1749.69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57</v>
      </c>
      <c r="B23" s="33">
        <v>357.74</v>
      </c>
      <c r="C23" s="321">
        <v>145.28</v>
      </c>
      <c r="D23" s="33">
        <v>114.27</v>
      </c>
      <c r="E23" s="33">
        <v>31.01</v>
      </c>
      <c r="F23" s="34">
        <v>92.69</v>
      </c>
      <c r="G23" s="9">
        <v>1295.5999999999999</v>
      </c>
      <c r="H23" s="33">
        <v>747.56</v>
      </c>
      <c r="I23" s="145">
        <v>548.04</v>
      </c>
      <c r="J23" s="140">
        <v>678.15</v>
      </c>
      <c r="K23" s="33">
        <v>17.55</v>
      </c>
      <c r="L23" s="33">
        <v>130.61000000000001</v>
      </c>
      <c r="M23" s="33">
        <v>128.63999999999999</v>
      </c>
      <c r="N23" s="33">
        <v>927.92000000000007</v>
      </c>
      <c r="O23" s="10">
        <f t="shared" si="0"/>
        <v>3774.1800000000003</v>
      </c>
      <c r="P23" s="20">
        <f>(O23-O24)/O24</f>
        <v>0.1365102308144002</v>
      </c>
      <c r="Q23" s="21">
        <f>O23/$O$82</f>
        <v>0.10104331483370414</v>
      </c>
      <c r="R23" s="13">
        <f>O23-O24</f>
        <v>453.33000000000084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313.37</v>
      </c>
      <c r="C24" s="32">
        <v>116.56</v>
      </c>
      <c r="D24" s="26">
        <v>102.93</v>
      </c>
      <c r="E24" s="26">
        <v>13.63</v>
      </c>
      <c r="F24" s="26">
        <v>81.75</v>
      </c>
      <c r="G24" s="340">
        <v>1212.8699999999999</v>
      </c>
      <c r="H24" s="26">
        <v>707.69</v>
      </c>
      <c r="I24" s="66">
        <v>505.18</v>
      </c>
      <c r="J24" s="146">
        <v>545.66999999999996</v>
      </c>
      <c r="K24" s="26">
        <v>22.34</v>
      </c>
      <c r="L24" s="26">
        <v>115.14</v>
      </c>
      <c r="M24" s="26">
        <v>109.27</v>
      </c>
      <c r="N24" s="26">
        <v>803.87999999999988</v>
      </c>
      <c r="O24" s="149">
        <f t="shared" si="0"/>
        <v>3320.8499999999995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58</v>
      </c>
      <c r="B25" s="19">
        <v>126.17</v>
      </c>
      <c r="C25" s="320">
        <v>43.2</v>
      </c>
      <c r="D25" s="19">
        <v>41.76</v>
      </c>
      <c r="E25" s="19">
        <v>1.44</v>
      </c>
      <c r="F25" s="19">
        <v>20.32</v>
      </c>
      <c r="G25" s="9">
        <v>735.05</v>
      </c>
      <c r="H25" s="19">
        <v>374.59</v>
      </c>
      <c r="I25" s="144">
        <v>360.46</v>
      </c>
      <c r="J25" s="10">
        <v>211.83</v>
      </c>
      <c r="K25" s="19">
        <v>0.06</v>
      </c>
      <c r="L25" s="19">
        <v>21.52</v>
      </c>
      <c r="M25" s="19">
        <v>22.63</v>
      </c>
      <c r="N25" s="19">
        <v>437.65000000000003</v>
      </c>
      <c r="O25" s="10">
        <f t="shared" si="0"/>
        <v>1618.43</v>
      </c>
      <c r="P25" s="20">
        <f>(O25-O26)/O26</f>
        <v>0.33073779590360058</v>
      </c>
      <c r="Q25" s="21">
        <f>O25/$O$82</f>
        <v>4.3329023000045513E-2</v>
      </c>
      <c r="R25" s="13">
        <f>O25-O26</f>
        <v>402.24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125.37</v>
      </c>
      <c r="C26" s="32">
        <v>38.5</v>
      </c>
      <c r="D26" s="26">
        <v>37.159999999999997</v>
      </c>
      <c r="E26" s="26">
        <v>1.34</v>
      </c>
      <c r="F26" s="26">
        <v>16.39</v>
      </c>
      <c r="G26" s="340">
        <v>749.98</v>
      </c>
      <c r="H26" s="26">
        <v>373.45</v>
      </c>
      <c r="I26" s="66">
        <v>376.53</v>
      </c>
      <c r="J26" s="146">
        <v>118.72</v>
      </c>
      <c r="K26" s="26">
        <v>0.02</v>
      </c>
      <c r="L26" s="26">
        <v>18.78</v>
      </c>
      <c r="M26" s="26">
        <v>15.81</v>
      </c>
      <c r="N26" s="26">
        <v>132.62</v>
      </c>
      <c r="O26" s="149">
        <f t="shared" si="0"/>
        <v>1216.19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55</v>
      </c>
      <c r="B27" s="31">
        <v>2.35</v>
      </c>
      <c r="C27" s="320">
        <v>0</v>
      </c>
      <c r="D27" s="19">
        <v>0</v>
      </c>
      <c r="E27" s="19">
        <v>0</v>
      </c>
      <c r="F27" s="19">
        <v>0.02</v>
      </c>
      <c r="G27" s="9">
        <v>37.79</v>
      </c>
      <c r="H27" s="19">
        <v>19.739999999999998</v>
      </c>
      <c r="I27" s="144">
        <v>18.05</v>
      </c>
      <c r="J27" s="140">
        <v>7.06</v>
      </c>
      <c r="K27" s="19">
        <v>0</v>
      </c>
      <c r="L27" s="19">
        <v>0</v>
      </c>
      <c r="M27" s="19">
        <v>1.1299999999999999</v>
      </c>
      <c r="N27" s="19">
        <v>1.26</v>
      </c>
      <c r="O27" s="10">
        <f t="shared" si="0"/>
        <v>49.61</v>
      </c>
      <c r="P27" s="20">
        <f>(O27-O28)/O28</f>
        <v>0.37958843159065625</v>
      </c>
      <c r="Q27" s="21">
        <f>O27/$O$82</f>
        <v>1.3281716422905271E-3</v>
      </c>
      <c r="R27" s="13">
        <f>O27-O28</f>
        <v>13.649999999999999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0.52</v>
      </c>
      <c r="C28" s="32">
        <v>0</v>
      </c>
      <c r="D28" s="26">
        <v>0</v>
      </c>
      <c r="E28" s="26">
        <v>0</v>
      </c>
      <c r="F28" s="26">
        <v>0</v>
      </c>
      <c r="G28" s="340">
        <v>29.67</v>
      </c>
      <c r="H28" s="26">
        <v>17.059999999999999</v>
      </c>
      <c r="I28" s="66">
        <v>12.61</v>
      </c>
      <c r="J28" s="146">
        <v>3.55</v>
      </c>
      <c r="K28" s="26">
        <v>0</v>
      </c>
      <c r="L28" s="26">
        <v>0</v>
      </c>
      <c r="M28" s="26">
        <v>1.68</v>
      </c>
      <c r="N28" s="26">
        <v>0.54</v>
      </c>
      <c r="O28" s="149">
        <f t="shared" si="0"/>
        <v>35.96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77</v>
      </c>
      <c r="B29" s="19">
        <v>16.8</v>
      </c>
      <c r="C29" s="320">
        <v>7.13</v>
      </c>
      <c r="D29" s="19">
        <v>7.13</v>
      </c>
      <c r="E29" s="19">
        <v>0</v>
      </c>
      <c r="F29" s="19">
        <v>7.62</v>
      </c>
      <c r="G29" s="9">
        <v>156.65</v>
      </c>
      <c r="H29" s="19">
        <v>94.71</v>
      </c>
      <c r="I29" s="144">
        <v>61.94</v>
      </c>
      <c r="J29" s="140">
        <v>50.78</v>
      </c>
      <c r="K29" s="19">
        <v>0</v>
      </c>
      <c r="L29" s="19">
        <v>6.67</v>
      </c>
      <c r="M29" s="19">
        <v>5.5</v>
      </c>
      <c r="N29" s="19">
        <v>9.6</v>
      </c>
      <c r="O29" s="10">
        <f t="shared" si="0"/>
        <v>260.75</v>
      </c>
      <c r="P29" s="20">
        <f>(O29-O30)/O30</f>
        <v>0.21771820856489052</v>
      </c>
      <c r="Q29" s="21">
        <f>O29/$O$82</f>
        <v>6.9808658683179793E-3</v>
      </c>
      <c r="R29" s="13">
        <f>O29-O30</f>
        <v>46.620000000000005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58">
        <v>15.45</v>
      </c>
      <c r="C30" s="359">
        <v>7.11</v>
      </c>
      <c r="D30" s="26">
        <v>7.11</v>
      </c>
      <c r="E30" s="26">
        <v>0</v>
      </c>
      <c r="F30" s="26">
        <v>5.57</v>
      </c>
      <c r="G30" s="340">
        <v>133.65</v>
      </c>
      <c r="H30" s="26">
        <v>88.78</v>
      </c>
      <c r="I30" s="66">
        <v>44.87</v>
      </c>
      <c r="J30" s="146">
        <v>36.909999999999997</v>
      </c>
      <c r="K30" s="26">
        <v>0</v>
      </c>
      <c r="L30" s="26">
        <v>2.35</v>
      </c>
      <c r="M30" s="26">
        <v>6.49</v>
      </c>
      <c r="N30" s="26">
        <v>6.6</v>
      </c>
      <c r="O30" s="149">
        <f t="shared" si="0"/>
        <v>214.13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17.03</v>
      </c>
      <c r="C31" s="321">
        <v>6.06</v>
      </c>
      <c r="D31" s="19">
        <v>6.06</v>
      </c>
      <c r="E31" s="19">
        <v>0</v>
      </c>
      <c r="F31" s="19">
        <v>1.73</v>
      </c>
      <c r="G31" s="9">
        <v>138.5</v>
      </c>
      <c r="H31" s="19">
        <v>39.9</v>
      </c>
      <c r="I31" s="144">
        <v>98.6</v>
      </c>
      <c r="J31" s="140">
        <v>4.38</v>
      </c>
      <c r="K31" s="19">
        <v>0</v>
      </c>
      <c r="L31" s="19">
        <v>2.63</v>
      </c>
      <c r="M31" s="19">
        <v>0.93</v>
      </c>
      <c r="N31" s="19">
        <v>0.56000000000000005</v>
      </c>
      <c r="O31" s="10">
        <f t="shared" si="0"/>
        <v>171.82</v>
      </c>
      <c r="P31" s="20">
        <f>(O31-O32)/O32</f>
        <v>0.54820688412326535</v>
      </c>
      <c r="Q31" s="21">
        <f>O31/$O$82</f>
        <v>4.6000091025671912E-3</v>
      </c>
      <c r="R31" s="13">
        <f>O31-O32</f>
        <v>60.839999999999989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7.64</v>
      </c>
      <c r="C32" s="32">
        <v>5.08</v>
      </c>
      <c r="D32" s="26">
        <v>5.08</v>
      </c>
      <c r="E32" s="26">
        <v>0</v>
      </c>
      <c r="F32" s="26">
        <v>1.43</v>
      </c>
      <c r="G32" s="406">
        <v>89.78</v>
      </c>
      <c r="H32" s="26">
        <v>35.549999999999997</v>
      </c>
      <c r="I32" s="66">
        <v>54.23</v>
      </c>
      <c r="J32" s="135">
        <v>3.63</v>
      </c>
      <c r="K32" s="26">
        <v>0</v>
      </c>
      <c r="L32" s="26">
        <v>2.38</v>
      </c>
      <c r="M32" s="26">
        <v>0.65</v>
      </c>
      <c r="N32" s="26">
        <v>0.39</v>
      </c>
      <c r="O32" s="149">
        <f t="shared" si="0"/>
        <v>110.98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59</v>
      </c>
      <c r="B33" s="396">
        <v>302.38</v>
      </c>
      <c r="C33" s="405">
        <v>64.5</v>
      </c>
      <c r="D33" s="396">
        <v>46.8</v>
      </c>
      <c r="E33" s="396">
        <v>17.7</v>
      </c>
      <c r="F33" s="396">
        <v>50.42</v>
      </c>
      <c r="G33" s="401">
        <v>1936.97</v>
      </c>
      <c r="H33" s="396">
        <v>809.41</v>
      </c>
      <c r="I33" s="396">
        <v>1127.56</v>
      </c>
      <c r="J33" s="396">
        <v>989.88</v>
      </c>
      <c r="K33" s="396">
        <v>10.119999999999999</v>
      </c>
      <c r="L33" s="396">
        <v>24.02</v>
      </c>
      <c r="M33" s="396">
        <v>37.58</v>
      </c>
      <c r="N33" s="396">
        <v>133.16</v>
      </c>
      <c r="O33" s="10">
        <f t="shared" si="0"/>
        <v>3549.0299999999997</v>
      </c>
      <c r="P33" s="20">
        <f>(O33-O34)/O34</f>
        <v>-7.4247392185555858E-2</v>
      </c>
      <c r="Q33" s="21">
        <f>O33/$O$82</f>
        <v>9.5015541294866945E-2</v>
      </c>
      <c r="R33" s="13">
        <f>O33-O34</f>
        <v>-284.63999999999987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397">
        <v>315.39999999999998</v>
      </c>
      <c r="C34" s="403">
        <v>63.61</v>
      </c>
      <c r="D34" s="403">
        <v>45.48</v>
      </c>
      <c r="E34" s="403">
        <v>18.13</v>
      </c>
      <c r="F34" s="404">
        <v>70.33</v>
      </c>
      <c r="G34" s="407">
        <v>1670.64</v>
      </c>
      <c r="H34" s="403">
        <v>649.16999999999996</v>
      </c>
      <c r="I34" s="404">
        <v>1021.47</v>
      </c>
      <c r="J34" s="403">
        <v>1389.09</v>
      </c>
      <c r="K34" s="399">
        <v>8.1199999999999992</v>
      </c>
      <c r="L34" s="408">
        <v>36.04</v>
      </c>
      <c r="M34" s="408">
        <v>51.37</v>
      </c>
      <c r="N34" s="408">
        <v>229.07</v>
      </c>
      <c r="O34" s="402">
        <f t="shared" si="0"/>
        <v>3833.6699999999996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28</v>
      </c>
      <c r="B35" s="10">
        <v>642.54</v>
      </c>
      <c r="C35" s="325">
        <v>200.74</v>
      </c>
      <c r="D35" s="10">
        <v>123.77</v>
      </c>
      <c r="E35" s="10">
        <v>76.97</v>
      </c>
      <c r="F35" s="10">
        <v>118.1</v>
      </c>
      <c r="G35" s="9">
        <v>2216.0300000000002</v>
      </c>
      <c r="H35" s="33">
        <v>815.75</v>
      </c>
      <c r="I35" s="10">
        <v>1400.28</v>
      </c>
      <c r="J35" s="140">
        <v>2451.44</v>
      </c>
      <c r="K35" s="10">
        <v>48.44</v>
      </c>
      <c r="L35" s="10">
        <v>152.47</v>
      </c>
      <c r="M35" s="10">
        <v>148.81</v>
      </c>
      <c r="N35" s="10">
        <v>304.54000000000002</v>
      </c>
      <c r="O35" s="10">
        <f t="shared" si="0"/>
        <v>6283.1100000000006</v>
      </c>
      <c r="P35" s="20">
        <f>(O35-O36)/O36</f>
        <v>0.10789389231946571</v>
      </c>
      <c r="Q35" s="21">
        <f>O35/$O$82</f>
        <v>0.16821303219899286</v>
      </c>
      <c r="R35" s="13">
        <f>O35-O36</f>
        <v>611.89000000000033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650.4</v>
      </c>
      <c r="C36" s="32">
        <v>197.87</v>
      </c>
      <c r="D36" s="26">
        <v>112.58</v>
      </c>
      <c r="E36" s="26">
        <v>85.29</v>
      </c>
      <c r="F36" s="26">
        <v>119.06</v>
      </c>
      <c r="G36" s="340">
        <v>2173.98</v>
      </c>
      <c r="H36" s="26">
        <v>856.58</v>
      </c>
      <c r="I36" s="66">
        <v>1317.4</v>
      </c>
      <c r="J36" s="146">
        <v>2028.27</v>
      </c>
      <c r="K36" s="26">
        <v>46</v>
      </c>
      <c r="L36" s="26">
        <v>138.01</v>
      </c>
      <c r="M36" s="26">
        <v>92.85</v>
      </c>
      <c r="N36" s="26">
        <v>224.78</v>
      </c>
      <c r="O36" s="149">
        <f t="shared" si="0"/>
        <v>5671.22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30</v>
      </c>
      <c r="B37" s="19">
        <v>343.54</v>
      </c>
      <c r="C37" s="323">
        <v>89.48</v>
      </c>
      <c r="D37" s="19">
        <v>62.42</v>
      </c>
      <c r="E37" s="19">
        <v>27.06</v>
      </c>
      <c r="F37" s="19">
        <v>66.67</v>
      </c>
      <c r="G37" s="9">
        <v>1089.58</v>
      </c>
      <c r="H37" s="19">
        <v>380.77</v>
      </c>
      <c r="I37" s="144">
        <v>708.81</v>
      </c>
      <c r="J37" s="10">
        <v>977.83</v>
      </c>
      <c r="K37" s="19">
        <v>24.65</v>
      </c>
      <c r="L37" s="19">
        <v>46.88</v>
      </c>
      <c r="M37" s="19">
        <v>57.17</v>
      </c>
      <c r="N37" s="19">
        <v>536.24</v>
      </c>
      <c r="O37" s="10">
        <f t="shared" si="0"/>
        <v>3232.04</v>
      </c>
      <c r="P37" s="20">
        <f>(O37-O38)/O38</f>
        <v>0.17129210184896601</v>
      </c>
      <c r="Q37" s="21">
        <f>O37/$O$82</f>
        <v>8.6529003724020878E-2</v>
      </c>
      <c r="R37" s="13">
        <f>O37-O38</f>
        <v>472.65999999999985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355.92</v>
      </c>
      <c r="C38" s="32">
        <v>96.01</v>
      </c>
      <c r="D38" s="26">
        <v>63.4</v>
      </c>
      <c r="E38" s="26">
        <v>32.61</v>
      </c>
      <c r="F38" s="26">
        <v>75.489999999999995</v>
      </c>
      <c r="G38" s="340">
        <v>1004.26</v>
      </c>
      <c r="H38" s="26">
        <v>357.41</v>
      </c>
      <c r="I38" s="66">
        <v>646.85</v>
      </c>
      <c r="J38" s="83">
        <v>914.58</v>
      </c>
      <c r="K38" s="26">
        <v>17.84</v>
      </c>
      <c r="L38" s="26">
        <v>30.77</v>
      </c>
      <c r="M38" s="26">
        <v>76.150000000000006</v>
      </c>
      <c r="N38" s="26">
        <v>188.36</v>
      </c>
      <c r="O38" s="149">
        <f t="shared" si="0"/>
        <v>2759.38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60</v>
      </c>
      <c r="B39" s="19">
        <v>0.39</v>
      </c>
      <c r="C39" s="323">
        <v>0.02</v>
      </c>
      <c r="D39" s="19">
        <v>0.02</v>
      </c>
      <c r="E39" s="19">
        <v>0</v>
      </c>
      <c r="F39" s="19">
        <v>0.04</v>
      </c>
      <c r="G39" s="9">
        <v>12.44</v>
      </c>
      <c r="H39" s="19">
        <v>7.0000000000000007E-2</v>
      </c>
      <c r="I39" s="144">
        <v>12.37</v>
      </c>
      <c r="J39" s="140">
        <v>0.03</v>
      </c>
      <c r="K39" s="19">
        <v>0</v>
      </c>
      <c r="L39" s="19">
        <v>8.7200000000000006</v>
      </c>
      <c r="M39" s="19">
        <v>0.02</v>
      </c>
      <c r="N39" s="19">
        <v>0.66</v>
      </c>
      <c r="O39" s="10">
        <f t="shared" si="0"/>
        <v>22.32</v>
      </c>
      <c r="P39" s="224">
        <f>(O39-O40)/O40</f>
        <v>0.27908309455587399</v>
      </c>
      <c r="Q39" s="21">
        <f>O39/$O$82</f>
        <v>5.9755676387672984E-4</v>
      </c>
      <c r="R39" s="13">
        <f>O39-O40</f>
        <v>4.870000000000001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0.71</v>
      </c>
      <c r="C40" s="32">
        <v>0</v>
      </c>
      <c r="D40" s="26">
        <v>0</v>
      </c>
      <c r="E40" s="26">
        <v>0</v>
      </c>
      <c r="F40" s="26">
        <v>0.04</v>
      </c>
      <c r="G40" s="340">
        <v>8.7799999999999994</v>
      </c>
      <c r="H40" s="26">
        <v>0.02</v>
      </c>
      <c r="I40" s="66">
        <v>8.76</v>
      </c>
      <c r="J40" s="72">
        <v>0.02</v>
      </c>
      <c r="K40" s="26">
        <v>0</v>
      </c>
      <c r="L40" s="26">
        <v>7.65</v>
      </c>
      <c r="M40" s="26">
        <v>0.05</v>
      </c>
      <c r="N40" s="26">
        <v>0.2</v>
      </c>
      <c r="O40" s="149">
        <f t="shared" si="0"/>
        <v>17.45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164.1</v>
      </c>
      <c r="C41" s="323">
        <v>35.729999999999997</v>
      </c>
      <c r="D41" s="19">
        <v>33.18</v>
      </c>
      <c r="E41" s="19">
        <v>2.5499999999999998</v>
      </c>
      <c r="F41" s="19">
        <v>22.23</v>
      </c>
      <c r="G41" s="9">
        <v>690.98</v>
      </c>
      <c r="H41" s="19">
        <v>318.49</v>
      </c>
      <c r="I41" s="144">
        <v>372.49</v>
      </c>
      <c r="J41" s="139">
        <v>461.51</v>
      </c>
      <c r="K41" s="19">
        <v>2.89</v>
      </c>
      <c r="L41" s="19">
        <v>11.86</v>
      </c>
      <c r="M41" s="19">
        <v>17.86</v>
      </c>
      <c r="N41" s="19">
        <v>153.43</v>
      </c>
      <c r="O41" s="10">
        <f t="shared" si="0"/>
        <v>1560.59</v>
      </c>
      <c r="P41" s="42">
        <f>(O41-O42)/O42</f>
        <v>0.230011980201141</v>
      </c>
      <c r="Q41" s="43">
        <f>O41/$O$82</f>
        <v>4.1780515687203666E-2</v>
      </c>
      <c r="R41" s="44">
        <f>O41-O42</f>
        <v>291.8299999999997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137.15</v>
      </c>
      <c r="C42" s="32">
        <v>34.82</v>
      </c>
      <c r="D42" s="26">
        <v>31.51</v>
      </c>
      <c r="E42" s="26">
        <v>3.31</v>
      </c>
      <c r="F42" s="26">
        <v>18.489999999999998</v>
      </c>
      <c r="G42" s="340">
        <v>599.1</v>
      </c>
      <c r="H42" s="26">
        <v>292.2</v>
      </c>
      <c r="I42" s="65">
        <v>306.89999999999998</v>
      </c>
      <c r="J42" s="65">
        <v>317.22000000000003</v>
      </c>
      <c r="K42" s="25">
        <v>2.02</v>
      </c>
      <c r="L42" s="26">
        <v>28.19</v>
      </c>
      <c r="M42" s="26">
        <v>10.52</v>
      </c>
      <c r="N42" s="26">
        <v>121.25</v>
      </c>
      <c r="O42" s="149">
        <f t="shared" si="0"/>
        <v>1268.7600000000002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4" customFormat="1" ht="16.5" thickBot="1" x14ac:dyDescent="0.3">
      <c r="A43" s="216" t="s">
        <v>74</v>
      </c>
      <c r="B43" s="241">
        <v>59.98</v>
      </c>
      <c r="C43" s="324">
        <v>12.82</v>
      </c>
      <c r="D43" s="313">
        <v>12.71</v>
      </c>
      <c r="E43" s="313">
        <v>0.11</v>
      </c>
      <c r="F43" s="313">
        <v>17.13</v>
      </c>
      <c r="G43" s="9">
        <v>543.74</v>
      </c>
      <c r="H43" s="313">
        <v>331.33</v>
      </c>
      <c r="I43" s="314">
        <v>212.41</v>
      </c>
      <c r="J43" s="241">
        <v>92.12</v>
      </c>
      <c r="K43" s="313">
        <v>0</v>
      </c>
      <c r="L43" s="313">
        <v>4.13</v>
      </c>
      <c r="M43" s="313">
        <v>15.48</v>
      </c>
      <c r="N43" s="313">
        <v>4.45</v>
      </c>
      <c r="O43" s="10">
        <f t="shared" si="0"/>
        <v>749.85</v>
      </c>
      <c r="P43" s="315">
        <f>(O43-O44)/O44</f>
        <v>0.138378624563534</v>
      </c>
      <c r="Q43" s="316">
        <f>O43/$O$82</f>
        <v>2.0075176496100623E-2</v>
      </c>
      <c r="R43" s="317">
        <f>O43-O44</f>
        <v>91.149999999999864</v>
      </c>
    </row>
    <row r="44" spans="1:112" s="15" customFormat="1" ht="16.5" thickBot="1" x14ac:dyDescent="0.3">
      <c r="A44" s="113" t="s">
        <v>16</v>
      </c>
      <c r="B44" s="217">
        <v>57.21</v>
      </c>
      <c r="C44" s="32">
        <v>14.64</v>
      </c>
      <c r="D44" s="218">
        <v>14.56</v>
      </c>
      <c r="E44" s="66">
        <v>0.08</v>
      </c>
      <c r="F44" s="66">
        <v>12.53</v>
      </c>
      <c r="G44" s="352">
        <v>473.11</v>
      </c>
      <c r="H44" s="218">
        <v>296.44</v>
      </c>
      <c r="I44" s="66">
        <v>176.67</v>
      </c>
      <c r="J44" s="66">
        <v>75.47</v>
      </c>
      <c r="K44" s="66">
        <v>0</v>
      </c>
      <c r="L44" s="66">
        <v>3.57</v>
      </c>
      <c r="M44" s="66">
        <v>18.84</v>
      </c>
      <c r="N44" s="26">
        <v>3.33</v>
      </c>
      <c r="O44" s="149">
        <f t="shared" si="0"/>
        <v>658.70000000000016</v>
      </c>
      <c r="P44" s="219"/>
      <c r="Q44" s="220"/>
      <c r="R44" s="29"/>
    </row>
    <row r="45" spans="1:112" s="244" customFormat="1" ht="16.5" thickBot="1" x14ac:dyDescent="0.3">
      <c r="A45" s="216" t="s">
        <v>24</v>
      </c>
      <c r="B45" s="312">
        <v>204.41</v>
      </c>
      <c r="C45" s="320">
        <v>6.85</v>
      </c>
      <c r="D45" s="313">
        <v>6.85</v>
      </c>
      <c r="E45" s="313">
        <v>0</v>
      </c>
      <c r="F45" s="313">
        <v>7.94</v>
      </c>
      <c r="G45" s="9">
        <v>239.04</v>
      </c>
      <c r="H45" s="313">
        <v>161.16</v>
      </c>
      <c r="I45" s="314">
        <v>77.88</v>
      </c>
      <c r="J45" s="252">
        <v>117.9</v>
      </c>
      <c r="K45" s="313">
        <v>0</v>
      </c>
      <c r="L45" s="313">
        <v>2.4500000000000002</v>
      </c>
      <c r="M45" s="313">
        <v>78.11</v>
      </c>
      <c r="N45" s="313">
        <v>352.56</v>
      </c>
      <c r="O45" s="10">
        <f t="shared" si="0"/>
        <v>1009.26</v>
      </c>
      <c r="P45" s="318">
        <f>(O45-O46)/O46</f>
        <v>0.51490498634084825</v>
      </c>
      <c r="Q45" s="316">
        <f>O45/$O$82</f>
        <v>2.7020167540780841E-2</v>
      </c>
      <c r="R45" s="317">
        <f>O45-O46</f>
        <v>343.03999999999996</v>
      </c>
    </row>
    <row r="46" spans="1:112" s="15" customFormat="1" ht="16.5" thickBot="1" x14ac:dyDescent="0.3">
      <c r="A46" s="113" t="s">
        <v>16</v>
      </c>
      <c r="B46" s="217">
        <v>179.83</v>
      </c>
      <c r="C46" s="353">
        <v>6.19</v>
      </c>
      <c r="D46" s="66">
        <v>6.19</v>
      </c>
      <c r="E46" s="65">
        <v>0</v>
      </c>
      <c r="F46" s="218">
        <v>6.37</v>
      </c>
      <c r="G46" s="354">
        <v>197.07</v>
      </c>
      <c r="H46" s="66">
        <v>130.01</v>
      </c>
      <c r="I46" s="65">
        <v>67.06</v>
      </c>
      <c r="J46" s="355">
        <v>82.08</v>
      </c>
      <c r="K46" s="66">
        <v>0</v>
      </c>
      <c r="L46" s="65">
        <v>2.4</v>
      </c>
      <c r="M46" s="218">
        <v>73.319999999999993</v>
      </c>
      <c r="N46" s="26">
        <v>118.96000000000001</v>
      </c>
      <c r="O46" s="149">
        <f t="shared" si="0"/>
        <v>666.22</v>
      </c>
      <c r="P46" s="250"/>
      <c r="Q46" s="249"/>
      <c r="R46" s="222"/>
    </row>
    <row r="47" spans="1:112" s="244" customFormat="1" ht="16.5" thickBot="1" x14ac:dyDescent="0.3">
      <c r="A47" s="216" t="s">
        <v>62</v>
      </c>
      <c r="B47" s="312">
        <v>7.7</v>
      </c>
      <c r="C47" s="320">
        <v>0.54</v>
      </c>
      <c r="D47" s="313">
        <v>0.54</v>
      </c>
      <c r="E47" s="313">
        <v>0</v>
      </c>
      <c r="F47" s="313">
        <v>3.73</v>
      </c>
      <c r="G47" s="9">
        <v>497.43</v>
      </c>
      <c r="H47" s="313">
        <v>129.76</v>
      </c>
      <c r="I47" s="314">
        <v>367.67</v>
      </c>
      <c r="J47" s="241">
        <v>0.12</v>
      </c>
      <c r="K47" s="313">
        <v>0</v>
      </c>
      <c r="L47" s="313">
        <v>1.1200000000000001</v>
      </c>
      <c r="M47" s="313">
        <v>3.66</v>
      </c>
      <c r="N47" s="313">
        <v>2.38</v>
      </c>
      <c r="O47" s="10">
        <f t="shared" si="0"/>
        <v>516.68000000000006</v>
      </c>
      <c r="P47" s="319">
        <f>(O47-O48)/O48</f>
        <v>7.9430075627794458E-2</v>
      </c>
      <c r="Q47" s="316">
        <f>O47/$O$82</f>
        <v>1.3832689460565806E-2</v>
      </c>
      <c r="R47" s="317">
        <f>O47-O48</f>
        <v>38.020000000000095</v>
      </c>
    </row>
    <row r="48" spans="1:112" s="15" customFormat="1" ht="16.5" thickBot="1" x14ac:dyDescent="0.3">
      <c r="A48" s="113" t="s">
        <v>16</v>
      </c>
      <c r="B48" s="217">
        <v>10.58</v>
      </c>
      <c r="C48" s="32">
        <v>0.65</v>
      </c>
      <c r="D48" s="218">
        <v>0.65</v>
      </c>
      <c r="E48" s="66">
        <v>0</v>
      </c>
      <c r="F48" s="65">
        <v>3.47</v>
      </c>
      <c r="G48" s="352">
        <v>455.51</v>
      </c>
      <c r="H48" s="65">
        <v>133.9</v>
      </c>
      <c r="I48" s="218">
        <v>321.61</v>
      </c>
      <c r="J48" s="66">
        <v>0.04</v>
      </c>
      <c r="K48" s="66">
        <v>0</v>
      </c>
      <c r="L48" s="65">
        <v>1.21</v>
      </c>
      <c r="M48" s="218">
        <v>3.94</v>
      </c>
      <c r="N48" s="26">
        <v>3.26</v>
      </c>
      <c r="O48" s="149">
        <f t="shared" si="0"/>
        <v>478.65999999999997</v>
      </c>
      <c r="P48" s="250"/>
      <c r="Q48" s="249"/>
      <c r="R48" s="222"/>
    </row>
    <row r="49" spans="1:197" s="244" customFormat="1" ht="16.5" thickBot="1" x14ac:dyDescent="0.3">
      <c r="A49" s="216" t="s">
        <v>17</v>
      </c>
      <c r="B49" s="312">
        <v>283.55</v>
      </c>
      <c r="C49" s="320">
        <v>102.25</v>
      </c>
      <c r="D49" s="313">
        <v>102.25</v>
      </c>
      <c r="E49" s="313">
        <v>0</v>
      </c>
      <c r="F49" s="313">
        <v>33.200000000000003</v>
      </c>
      <c r="G49" s="9">
        <v>782.53</v>
      </c>
      <c r="H49" s="313">
        <v>422.24</v>
      </c>
      <c r="I49" s="314">
        <v>360.29</v>
      </c>
      <c r="J49" s="252">
        <v>194.87</v>
      </c>
      <c r="K49" s="313">
        <v>0.33</v>
      </c>
      <c r="L49" s="313">
        <v>105.83</v>
      </c>
      <c r="M49" s="313">
        <v>51.49</v>
      </c>
      <c r="N49" s="313">
        <v>31</v>
      </c>
      <c r="O49" s="10">
        <f t="shared" si="0"/>
        <v>1585.05</v>
      </c>
      <c r="P49" s="318">
        <f>(O49-O50)/O50</f>
        <v>0.22712281679672952</v>
      </c>
      <c r="Q49" s="316">
        <f>O49/$O$82</f>
        <v>4.2435365079875026E-2</v>
      </c>
      <c r="R49" s="317">
        <f>O49-O50</f>
        <v>293.36999999999966</v>
      </c>
    </row>
    <row r="50" spans="1:197" s="15" customFormat="1" ht="16.5" thickBot="1" x14ac:dyDescent="0.3">
      <c r="A50" s="113" t="s">
        <v>16</v>
      </c>
      <c r="B50" s="217">
        <v>263.54000000000002</v>
      </c>
      <c r="C50" s="32">
        <v>94.74</v>
      </c>
      <c r="D50" s="218">
        <v>94.74</v>
      </c>
      <c r="E50" s="65">
        <v>0</v>
      </c>
      <c r="F50" s="218">
        <v>31.6</v>
      </c>
      <c r="G50" s="352">
        <v>651.5</v>
      </c>
      <c r="H50" s="357">
        <v>376.39</v>
      </c>
      <c r="I50" s="357">
        <v>275.11</v>
      </c>
      <c r="J50" s="357">
        <v>94.51</v>
      </c>
      <c r="K50" s="218">
        <v>0.69</v>
      </c>
      <c r="L50" s="65">
        <v>97.03</v>
      </c>
      <c r="M50" s="65">
        <v>36.39</v>
      </c>
      <c r="N50" s="26">
        <v>21.68</v>
      </c>
      <c r="O50" s="149">
        <f t="shared" si="0"/>
        <v>1291.6800000000003</v>
      </c>
      <c r="P50" s="250"/>
      <c r="Q50" s="249"/>
      <c r="R50" s="222"/>
    </row>
    <row r="51" spans="1:197" s="244" customFormat="1" ht="16.5" thickBot="1" x14ac:dyDescent="0.3">
      <c r="A51" s="216" t="s">
        <v>29</v>
      </c>
      <c r="B51" s="396">
        <v>363.02</v>
      </c>
      <c r="C51" s="396">
        <v>105.99</v>
      </c>
      <c r="D51" s="396">
        <v>66.03</v>
      </c>
      <c r="E51" s="396">
        <v>39.96</v>
      </c>
      <c r="F51" s="396">
        <v>92.95</v>
      </c>
      <c r="G51" s="396">
        <v>1620.97</v>
      </c>
      <c r="H51" s="396">
        <v>458.62</v>
      </c>
      <c r="I51" s="396">
        <v>1162.3499999999999</v>
      </c>
      <c r="J51" s="396">
        <v>1163.4000000000001</v>
      </c>
      <c r="K51" s="396">
        <v>3.89</v>
      </c>
      <c r="L51" s="396">
        <v>52.63</v>
      </c>
      <c r="M51" s="396">
        <v>55.47</v>
      </c>
      <c r="N51" s="396">
        <v>152.99</v>
      </c>
      <c r="O51" s="10">
        <f t="shared" si="0"/>
        <v>3611.3100000000004</v>
      </c>
      <c r="P51" s="318">
        <f>(O51-O52)/O52</f>
        <v>-0.15441045621856525</v>
      </c>
      <c r="Q51" s="316">
        <f>O51/$O$82</f>
        <v>9.6682917426329451E-2</v>
      </c>
      <c r="R51" s="317">
        <f>O51-O52</f>
        <v>-659.44999999999982</v>
      </c>
    </row>
    <row r="52" spans="1:197" s="15" customFormat="1" ht="16.5" thickBot="1" x14ac:dyDescent="0.3">
      <c r="A52" s="156" t="s">
        <v>16</v>
      </c>
      <c r="B52" s="414">
        <v>512.72</v>
      </c>
      <c r="C52" s="414">
        <v>121.31</v>
      </c>
      <c r="D52" s="412">
        <v>72.489999999999995</v>
      </c>
      <c r="E52" s="412">
        <v>48.82</v>
      </c>
      <c r="F52" s="412">
        <v>107.87</v>
      </c>
      <c r="G52" s="413">
        <v>1687.53</v>
      </c>
      <c r="H52" s="414">
        <v>525.71</v>
      </c>
      <c r="I52" s="414">
        <v>1161.82</v>
      </c>
      <c r="J52" s="412">
        <v>1495.13</v>
      </c>
      <c r="K52" s="412">
        <v>2.38</v>
      </c>
      <c r="L52" s="412">
        <v>53.92</v>
      </c>
      <c r="M52" s="412">
        <v>61</v>
      </c>
      <c r="N52" s="415">
        <v>228.9</v>
      </c>
      <c r="O52" s="377">
        <f t="shared" si="0"/>
        <v>4270.76</v>
      </c>
      <c r="P52" s="250"/>
      <c r="Q52" s="249"/>
      <c r="R52" s="222"/>
    </row>
    <row r="53" spans="1:197" s="244" customFormat="1" ht="16.5" thickBot="1" x14ac:dyDescent="0.3">
      <c r="A53" s="216" t="s">
        <v>22</v>
      </c>
      <c r="B53" s="312">
        <v>65.569999999999993</v>
      </c>
      <c r="C53" s="420">
        <v>7.27</v>
      </c>
      <c r="D53" s="313">
        <v>6.53</v>
      </c>
      <c r="E53" s="313">
        <v>0.74</v>
      </c>
      <c r="F53" s="313">
        <v>2.93</v>
      </c>
      <c r="G53" s="33">
        <v>122.34</v>
      </c>
      <c r="H53" s="313">
        <v>59.88</v>
      </c>
      <c r="I53" s="314">
        <v>62.46</v>
      </c>
      <c r="J53" s="247">
        <v>33.880000000000003</v>
      </c>
      <c r="K53" s="313">
        <v>0</v>
      </c>
      <c r="L53" s="313">
        <v>1.05</v>
      </c>
      <c r="M53" s="313">
        <v>17.46</v>
      </c>
      <c r="N53" s="313">
        <v>70.63</v>
      </c>
      <c r="O53" s="10">
        <f t="shared" si="0"/>
        <v>321.13</v>
      </c>
      <c r="P53" s="318">
        <f>(O53-O54)/O54</f>
        <v>0.13169579926698621</v>
      </c>
      <c r="Q53" s="316">
        <f>O53/$O$82</f>
        <v>8.5973747125328969E-3</v>
      </c>
      <c r="R53" s="317">
        <f>O53-O54</f>
        <v>37.370000000000005</v>
      </c>
    </row>
    <row r="54" spans="1:197" s="15" customFormat="1" ht="16.5" thickBot="1" x14ac:dyDescent="0.3">
      <c r="A54" s="113" t="s">
        <v>16</v>
      </c>
      <c r="B54" s="135">
        <v>62.12</v>
      </c>
      <c r="C54" s="32">
        <v>9.4600000000000009</v>
      </c>
      <c r="D54" s="218">
        <v>8.48</v>
      </c>
      <c r="E54" s="66">
        <v>0.98</v>
      </c>
      <c r="F54" s="65">
        <v>4.2300000000000004</v>
      </c>
      <c r="G54" s="356">
        <v>136.30000000000001</v>
      </c>
      <c r="H54" s="66">
        <v>76.27</v>
      </c>
      <c r="I54" s="66">
        <v>60.03</v>
      </c>
      <c r="J54" s="66">
        <v>27.4</v>
      </c>
      <c r="K54" s="65">
        <v>0</v>
      </c>
      <c r="L54" s="65">
        <v>2.42</v>
      </c>
      <c r="M54" s="218">
        <v>11.63</v>
      </c>
      <c r="N54" s="26">
        <v>30.2</v>
      </c>
      <c r="O54" s="149">
        <f t="shared" si="0"/>
        <v>283.76</v>
      </c>
      <c r="P54" s="223"/>
      <c r="Q54" s="221"/>
      <c r="R54" s="222"/>
    </row>
    <row r="55" spans="1:197" ht="16.5" thickBot="1" x14ac:dyDescent="0.3">
      <c r="A55" s="45" t="s">
        <v>65</v>
      </c>
      <c r="B55" s="46">
        <f>SUM(B5,B7,B9,B11,B13,B17,B19,B21,B23,B25,B27,B29,B31,B33,B35,B37,B39,B41,B43,B45,B47,B49,B51,B53,B15)</f>
        <v>3659.54</v>
      </c>
      <c r="C55" s="46">
        <f t="shared" ref="C55:O55" si="1">SUM(C5,C7,C9,C11,C13,C17,C19,C21,C23,C25,C27,C29,C31,C33,C35,C37,C39,C41,C43,C45,C47,C49,C51,C53,C15)</f>
        <v>986.40000000000009</v>
      </c>
      <c r="D55" s="46">
        <f t="shared" si="1"/>
        <v>776.44999999999982</v>
      </c>
      <c r="E55" s="46">
        <f t="shared" si="1"/>
        <v>209.95000000000005</v>
      </c>
      <c r="F55" s="46">
        <f t="shared" si="1"/>
        <v>624.48</v>
      </c>
      <c r="G55" s="46">
        <f t="shared" si="1"/>
        <v>15074.000000000002</v>
      </c>
      <c r="H55" s="46">
        <f t="shared" si="1"/>
        <v>6546.9499999999989</v>
      </c>
      <c r="I55" s="46">
        <f t="shared" si="1"/>
        <v>8527.0499999999975</v>
      </c>
      <c r="J55" s="46">
        <f t="shared" si="1"/>
        <v>8759.82</v>
      </c>
      <c r="K55" s="46">
        <f t="shared" si="1"/>
        <v>117.05</v>
      </c>
      <c r="L55" s="46">
        <f t="shared" si="1"/>
        <v>771.94</v>
      </c>
      <c r="M55" s="46">
        <f t="shared" si="1"/>
        <v>977.88000000000011</v>
      </c>
      <c r="N55" s="46">
        <f t="shared" si="1"/>
        <v>3522.6799999999994</v>
      </c>
      <c r="O55" s="46">
        <f t="shared" si="1"/>
        <v>34493.79</v>
      </c>
      <c r="P55" s="47">
        <f>(O55-O56)/O56</f>
        <v>9.4861256104950359E-2</v>
      </c>
      <c r="Q55" s="48">
        <f>O55/$O$82</f>
        <v>0.92347659167757645</v>
      </c>
      <c r="R55" s="49">
        <f>O55-O56</f>
        <v>2988.619999999999</v>
      </c>
      <c r="S55" s="14"/>
      <c r="T55" s="22"/>
    </row>
    <row r="56" spans="1:197" s="57" customFormat="1" ht="16.5" thickBot="1" x14ac:dyDescent="0.3">
      <c r="A56" s="50" t="s">
        <v>26</v>
      </c>
      <c r="B56" s="342">
        <f>SUM(B6,B8,B10,B12,B14,B18,B20,B22,B24,B26,B28,B30,B32,B34,B36,B38,B40,B42,B44,B46,B48,B50,B52,B54,B16)</f>
        <v>3613.51</v>
      </c>
      <c r="C56" s="342">
        <f t="shared" ref="C56:O56" si="2">SUM(C6,C8,C10,C12,C14,C18,C20,C22,C24,C26,C28,C30,C32,C34,C36,C38,C40,C42,C44,C46,C48,C50,C52,C54,C16)</f>
        <v>949.82000000000016</v>
      </c>
      <c r="D56" s="342">
        <f t="shared" si="2"/>
        <v>732.72</v>
      </c>
      <c r="E56" s="342">
        <f t="shared" si="2"/>
        <v>217.10000000000002</v>
      </c>
      <c r="F56" s="342">
        <f t="shared" si="2"/>
        <v>636.75</v>
      </c>
      <c r="G56" s="342">
        <f t="shared" si="2"/>
        <v>13875.670000000002</v>
      </c>
      <c r="H56" s="342">
        <f t="shared" si="2"/>
        <v>6255.2400000000007</v>
      </c>
      <c r="I56" s="342">
        <f t="shared" si="2"/>
        <v>7620.43</v>
      </c>
      <c r="J56" s="342">
        <f t="shared" si="2"/>
        <v>7883.0700000000006</v>
      </c>
      <c r="K56" s="342">
        <f t="shared" si="2"/>
        <v>107.82</v>
      </c>
      <c r="L56" s="342">
        <f t="shared" si="2"/>
        <v>697.66</v>
      </c>
      <c r="M56" s="342">
        <f t="shared" si="2"/>
        <v>844.99</v>
      </c>
      <c r="N56" s="342">
        <f t="shared" si="2"/>
        <v>2895.88</v>
      </c>
      <c r="O56" s="342">
        <f t="shared" si="2"/>
        <v>31505.170000000002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27</v>
      </c>
      <c r="B57" s="59">
        <f>(B55-B56)/B56</f>
        <v>1.2738307075391999E-2</v>
      </c>
      <c r="C57" s="59">
        <f t="shared" ref="C57:O57" si="3">(C55-C56)/C56</f>
        <v>3.8512560274578257E-2</v>
      </c>
      <c r="D57" s="59">
        <f t="shared" si="3"/>
        <v>5.9681733813734837E-2</v>
      </c>
      <c r="E57" s="59">
        <f t="shared" si="3"/>
        <v>-3.2934131736526838E-2</v>
      </c>
      <c r="F57" s="59">
        <f t="shared" si="3"/>
        <v>-1.9269729093050619E-2</v>
      </c>
      <c r="G57" s="59">
        <f t="shared" si="3"/>
        <v>8.6361955855104644E-2</v>
      </c>
      <c r="H57" s="59">
        <f t="shared" si="3"/>
        <v>4.6634501633829907E-2</v>
      </c>
      <c r="I57" s="59">
        <f t="shared" si="3"/>
        <v>0.11897228896532047</v>
      </c>
      <c r="J57" s="59">
        <f t="shared" si="3"/>
        <v>0.11121935997016379</v>
      </c>
      <c r="K57" s="59">
        <f t="shared" si="3"/>
        <v>8.5605639028009689E-2</v>
      </c>
      <c r="L57" s="59">
        <f t="shared" si="3"/>
        <v>0.1064702003841414</v>
      </c>
      <c r="M57" s="59">
        <f t="shared" si="3"/>
        <v>0.15726813335069065</v>
      </c>
      <c r="N57" s="59">
        <f t="shared" si="3"/>
        <v>0.21644543282180176</v>
      </c>
      <c r="O57" s="59">
        <f t="shared" si="3"/>
        <v>9.4861256104950359E-2</v>
      </c>
      <c r="P57" s="60"/>
      <c r="Q57" s="61"/>
      <c r="R57" s="49"/>
      <c r="S57" s="14"/>
    </row>
    <row r="58" spans="1:197" ht="16.5" thickBot="1" x14ac:dyDescent="0.3">
      <c r="A58" s="8" t="s">
        <v>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69</v>
      </c>
      <c r="B59" s="9"/>
      <c r="C59" s="9"/>
      <c r="D59" s="9"/>
      <c r="E59" s="9"/>
      <c r="F59" s="9"/>
      <c r="G59" s="9"/>
      <c r="H59" s="9"/>
      <c r="I59" s="9"/>
      <c r="J59" s="140">
        <v>62.83</v>
      </c>
      <c r="K59" s="9"/>
      <c r="L59" s="9"/>
      <c r="M59" s="9">
        <v>12.85</v>
      </c>
      <c r="N59" s="9"/>
      <c r="O59" s="10">
        <f t="shared" ref="O59:O70" si="4">B59+C59+F59+G59+J59+K59+L59+M59+N59</f>
        <v>75.679999999999993</v>
      </c>
      <c r="P59" s="64">
        <f>(O59-O60)/O60</f>
        <v>0.22419928825622762</v>
      </c>
      <c r="Q59" s="12">
        <f>O59/$O$82</f>
        <v>2.0261243678400946E-3</v>
      </c>
      <c r="R59" s="13">
        <f>O59-O60</f>
        <v>13.859999999999992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/>
      <c r="C60" s="26"/>
      <c r="D60" s="26"/>
      <c r="E60" s="26"/>
      <c r="F60" s="26"/>
      <c r="G60" s="26"/>
      <c r="H60" s="26"/>
      <c r="I60" s="26"/>
      <c r="J60" s="71">
        <v>59.71</v>
      </c>
      <c r="K60" s="26"/>
      <c r="L60" s="26"/>
      <c r="M60" s="26">
        <v>2.11</v>
      </c>
      <c r="N60" s="26"/>
      <c r="O60" s="149">
        <f t="shared" si="4"/>
        <v>61.82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32</v>
      </c>
      <c r="B61" s="19"/>
      <c r="C61" s="19"/>
      <c r="D61" s="19"/>
      <c r="E61" s="19"/>
      <c r="F61" s="19"/>
      <c r="G61" s="19"/>
      <c r="H61" s="19"/>
      <c r="I61" s="19"/>
      <c r="J61" s="139">
        <v>305.66000000000003</v>
      </c>
      <c r="K61" s="19"/>
      <c r="L61" s="19"/>
      <c r="M61" s="19">
        <v>43.31</v>
      </c>
      <c r="N61" s="19"/>
      <c r="O61" s="10">
        <f t="shared" si="4"/>
        <v>348.97</v>
      </c>
      <c r="P61" s="20">
        <f>(O61-O62)/O62</f>
        <v>0.31552757567761169</v>
      </c>
      <c r="Q61" s="21">
        <f>O61/$O$82</f>
        <v>9.3427143319920452E-3</v>
      </c>
      <c r="R61" s="13">
        <f>O61-O62</f>
        <v>83.700000000000045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/>
      <c r="C62" s="26"/>
      <c r="D62" s="26"/>
      <c r="E62" s="26"/>
      <c r="F62" s="26"/>
      <c r="G62" s="26"/>
      <c r="H62" s="26"/>
      <c r="I62" s="66"/>
      <c r="J62" s="66">
        <v>239.66</v>
      </c>
      <c r="K62" s="26"/>
      <c r="L62" s="26"/>
      <c r="M62" s="26">
        <v>25.61</v>
      </c>
      <c r="N62" s="26"/>
      <c r="O62" s="149">
        <f t="shared" si="4"/>
        <v>265.27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35</v>
      </c>
      <c r="B63" s="19"/>
      <c r="C63" s="19"/>
      <c r="D63" s="19"/>
      <c r="E63" s="19"/>
      <c r="F63" s="19"/>
      <c r="G63" s="19"/>
      <c r="H63" s="19"/>
      <c r="I63" s="19"/>
      <c r="J63" s="139">
        <v>120.44</v>
      </c>
      <c r="K63" s="19"/>
      <c r="L63" s="19"/>
      <c r="M63" s="19">
        <v>4.87</v>
      </c>
      <c r="N63" s="19"/>
      <c r="O63" s="10">
        <f t="shared" si="4"/>
        <v>125.31</v>
      </c>
      <c r="P63" s="20">
        <f>(O63-O64)/O64</f>
        <v>1.0502290575916231</v>
      </c>
      <c r="Q63" s="21">
        <f>O63/$O$82</f>
        <v>3.354831455259544E-3</v>
      </c>
      <c r="R63" s="13">
        <f>O63-O64</f>
        <v>64.19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/>
      <c r="C64" s="26"/>
      <c r="D64" s="26"/>
      <c r="E64" s="26"/>
      <c r="F64" s="26"/>
      <c r="G64" s="26"/>
      <c r="H64" s="26"/>
      <c r="I64" s="66"/>
      <c r="J64" s="66">
        <v>57.16</v>
      </c>
      <c r="K64" s="26"/>
      <c r="L64" s="26"/>
      <c r="M64" s="26">
        <v>3.96</v>
      </c>
      <c r="N64" s="26"/>
      <c r="O64" s="149">
        <f t="shared" si="4"/>
        <v>61.12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33</v>
      </c>
      <c r="B65" s="19"/>
      <c r="C65" s="19"/>
      <c r="D65" s="19"/>
      <c r="E65" s="19"/>
      <c r="F65" s="19"/>
      <c r="G65" s="19"/>
      <c r="H65" s="19"/>
      <c r="I65" s="19"/>
      <c r="J65" s="139">
        <v>179.79</v>
      </c>
      <c r="K65" s="19"/>
      <c r="L65" s="19"/>
      <c r="M65" s="19">
        <v>5.8</v>
      </c>
      <c r="N65" s="19"/>
      <c r="O65" s="10">
        <f t="shared" si="4"/>
        <v>185.59</v>
      </c>
      <c r="P65" s="20">
        <f>(O65-O66)/O66</f>
        <v>0.17032412662378604</v>
      </c>
      <c r="Q65" s="21">
        <f>O65/$O$82</f>
        <v>4.9686630738298519E-3</v>
      </c>
      <c r="R65" s="13">
        <f>O65-O66</f>
        <v>27.009999999999991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/>
      <c r="C66" s="26"/>
      <c r="D66" s="26"/>
      <c r="E66" s="26"/>
      <c r="F66" s="26"/>
      <c r="G66" s="26"/>
      <c r="H66" s="26"/>
      <c r="I66" s="66"/>
      <c r="J66" s="65">
        <v>157.18</v>
      </c>
      <c r="K66" s="26"/>
      <c r="L66" s="26"/>
      <c r="M66" s="26">
        <v>1.4</v>
      </c>
      <c r="N66" s="26"/>
      <c r="O66" s="149">
        <f t="shared" si="4"/>
        <v>158.58000000000001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34</v>
      </c>
      <c r="B67" s="226"/>
      <c r="C67" s="226"/>
      <c r="D67" s="226"/>
      <c r="E67" s="226"/>
      <c r="F67" s="226"/>
      <c r="G67" s="226"/>
      <c r="H67" s="226"/>
      <c r="I67" s="246"/>
      <c r="J67" s="247">
        <v>301.95</v>
      </c>
      <c r="K67" s="226"/>
      <c r="L67" s="226"/>
      <c r="M67" s="41">
        <v>30.62</v>
      </c>
      <c r="N67" s="41"/>
      <c r="O67" s="10">
        <f t="shared" si="4"/>
        <v>332.57</v>
      </c>
      <c r="P67" s="20">
        <f>(O67-O68)/O68</f>
        <v>0.44313300065090044</v>
      </c>
      <c r="Q67" s="69">
        <f>O67/$O$82</f>
        <v>8.9036493262761671E-3</v>
      </c>
      <c r="R67" s="70">
        <f>O67-O68</f>
        <v>102.12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36</v>
      </c>
      <c r="B68" s="26"/>
      <c r="C68" s="26"/>
      <c r="D68" s="26"/>
      <c r="E68" s="26"/>
      <c r="F68" s="26"/>
      <c r="G68" s="26"/>
      <c r="H68" s="26"/>
      <c r="I68" s="66"/>
      <c r="J68" s="146">
        <v>209.26</v>
      </c>
      <c r="K68" s="26"/>
      <c r="L68" s="26"/>
      <c r="M68" s="26">
        <v>21.19</v>
      </c>
      <c r="N68" s="26"/>
      <c r="O68" s="149">
        <f t="shared" si="4"/>
        <v>230.45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4" customFormat="1" ht="16.5" thickBot="1" x14ac:dyDescent="0.3">
      <c r="A69" s="40" t="s">
        <v>64</v>
      </c>
      <c r="B69" s="248"/>
      <c r="C69" s="241"/>
      <c r="D69" s="173"/>
      <c r="E69" s="173"/>
      <c r="F69" s="248"/>
      <c r="G69" s="241"/>
      <c r="H69" s="173"/>
      <c r="I69" s="173"/>
      <c r="J69" s="241">
        <v>889.11</v>
      </c>
      <c r="K69" s="173"/>
      <c r="L69" s="173"/>
      <c r="M69" s="173">
        <v>20.59</v>
      </c>
      <c r="N69" s="173"/>
      <c r="O69" s="10">
        <f t="shared" si="4"/>
        <v>909.7</v>
      </c>
      <c r="P69" s="251">
        <f>(O69-O70)/O70</f>
        <v>0.35014396390513236</v>
      </c>
      <c r="Q69" s="141">
        <f>O69/$O$82</f>
        <v>2.4354721689008117E-2</v>
      </c>
      <c r="R69" s="70">
        <f>O69-O70</f>
        <v>235.92000000000007</v>
      </c>
    </row>
    <row r="70" spans="1:112" s="15" customFormat="1" ht="16.5" thickBot="1" x14ac:dyDescent="0.3">
      <c r="A70" s="156" t="s">
        <v>36</v>
      </c>
      <c r="B70" s="65"/>
      <c r="C70" s="66"/>
      <c r="D70" s="26"/>
      <c r="E70" s="25"/>
      <c r="F70" s="25"/>
      <c r="G70" s="66"/>
      <c r="H70" s="66"/>
      <c r="I70" s="65"/>
      <c r="J70" s="65">
        <v>655.12</v>
      </c>
      <c r="K70" s="65"/>
      <c r="L70" s="71"/>
      <c r="M70" s="66">
        <v>18.66</v>
      </c>
      <c r="N70" s="66"/>
      <c r="O70" s="149">
        <f t="shared" si="4"/>
        <v>673.78</v>
      </c>
      <c r="P70" s="73"/>
      <c r="Q70" s="74"/>
      <c r="R70" s="29"/>
    </row>
    <row r="71" spans="1:112" ht="16.5" thickBot="1" x14ac:dyDescent="0.3">
      <c r="A71" s="75" t="s">
        <v>37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1859.7800000000002</v>
      </c>
      <c r="K71" s="76">
        <f t="shared" si="5"/>
        <v>0</v>
      </c>
      <c r="L71" s="76">
        <f t="shared" si="5"/>
        <v>0</v>
      </c>
      <c r="M71" s="76">
        <f t="shared" si="5"/>
        <v>118.04</v>
      </c>
      <c r="N71" s="76">
        <f t="shared" si="5"/>
        <v>0</v>
      </c>
      <c r="O71" s="76">
        <f>SUM(O59,O61,O63,O65, O67,O69)</f>
        <v>1977.8200000000002</v>
      </c>
      <c r="P71" s="60">
        <f>(O71-O72)/O72</f>
        <v>0.36305495444583824</v>
      </c>
      <c r="Q71" s="61">
        <f>O71/$O$82</f>
        <v>5.2950704244205823E-2</v>
      </c>
      <c r="R71" s="77">
        <f>O71-O72</f>
        <v>526.80000000000018</v>
      </c>
      <c r="S71" s="14"/>
    </row>
    <row r="72" spans="1:112" ht="16.5" thickBot="1" x14ac:dyDescent="0.3">
      <c r="A72" s="50" t="s">
        <v>26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1378.0900000000001</v>
      </c>
      <c r="K72" s="78">
        <f t="shared" si="5"/>
        <v>0</v>
      </c>
      <c r="L72" s="78">
        <f t="shared" si="5"/>
        <v>0</v>
      </c>
      <c r="M72" s="78">
        <f t="shared" si="5"/>
        <v>72.929999999999993</v>
      </c>
      <c r="N72" s="78">
        <f t="shared" si="5"/>
        <v>0</v>
      </c>
      <c r="O72" s="78">
        <f>SUM(O60,O62,O64,O66, O68,O70)</f>
        <v>1451.02</v>
      </c>
      <c r="P72" s="79"/>
      <c r="Q72" s="80"/>
      <c r="R72" s="81"/>
      <c r="S72" s="14"/>
    </row>
    <row r="73" spans="1:112" ht="16.5" thickBot="1" x14ac:dyDescent="0.3">
      <c r="A73" s="58" t="s">
        <v>27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0.34953450064944963</v>
      </c>
      <c r="K73" s="59"/>
      <c r="L73" s="59"/>
      <c r="M73" s="82">
        <f>(M71-M72)/M72</f>
        <v>0.61853832442067758</v>
      </c>
      <c r="N73" s="82"/>
      <c r="O73" s="82">
        <f>(O71-O72)/O72</f>
        <v>0.36305495444583824</v>
      </c>
      <c r="P73" s="60"/>
      <c r="Q73" s="61"/>
      <c r="R73" s="49"/>
      <c r="S73" s="14"/>
    </row>
    <row r="74" spans="1:112" ht="16.5" thickBot="1" x14ac:dyDescent="0.3">
      <c r="A74" s="8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5" t="s">
        <v>40</v>
      </c>
      <c r="B75" s="9"/>
      <c r="C75" s="9"/>
      <c r="D75" s="9"/>
      <c r="E75" s="9"/>
      <c r="F75" s="9"/>
      <c r="G75" s="9"/>
      <c r="H75" s="9"/>
      <c r="I75" s="9"/>
      <c r="J75" s="140">
        <v>0</v>
      </c>
      <c r="K75" s="9"/>
      <c r="L75" s="9"/>
      <c r="M75" s="9"/>
      <c r="N75" s="9">
        <v>614.26</v>
      </c>
      <c r="O75" s="10">
        <f t="shared" ref="O75:O78" si="6">B75+C75+F75+G75+J75+K75+L75+M75+N75</f>
        <v>614.26</v>
      </c>
      <c r="P75" s="64">
        <f>(O75-O76)/O76</f>
        <v>14.3565</v>
      </c>
      <c r="Q75" s="12">
        <f>O75/$O$82</f>
        <v>1.6445126244575271E-2</v>
      </c>
      <c r="R75" s="13">
        <f>O75-O76</f>
        <v>574.26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/>
      <c r="C76" s="26"/>
      <c r="D76" s="26"/>
      <c r="E76" s="26"/>
      <c r="F76" s="26"/>
      <c r="G76" s="26"/>
      <c r="H76" s="26"/>
      <c r="I76" s="26"/>
      <c r="J76" s="148">
        <v>0</v>
      </c>
      <c r="K76" s="26"/>
      <c r="L76" s="26"/>
      <c r="M76" s="26"/>
      <c r="N76" s="26">
        <v>40</v>
      </c>
      <c r="O76" s="147">
        <f t="shared" si="6"/>
        <v>40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39</v>
      </c>
      <c r="B77" s="19"/>
      <c r="C77" s="19"/>
      <c r="D77" s="19"/>
      <c r="E77" s="19"/>
      <c r="F77" s="19"/>
      <c r="G77" s="19"/>
      <c r="H77" s="19"/>
      <c r="I77" s="19"/>
      <c r="J77" s="10">
        <v>0</v>
      </c>
      <c r="K77" s="19"/>
      <c r="L77" s="19"/>
      <c r="M77" s="19"/>
      <c r="N77" s="19">
        <v>266.23</v>
      </c>
      <c r="O77" s="10">
        <f t="shared" si="6"/>
        <v>266.23</v>
      </c>
      <c r="P77" s="20">
        <f>(O77-O78)/O78</f>
        <v>-8.123684301342432E-2</v>
      </c>
      <c r="Q77" s="21">
        <f>O77/$O$82</f>
        <v>7.1275778336425538E-3</v>
      </c>
      <c r="R77" s="13">
        <f>O77-O78</f>
        <v>-23.539999999999964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/>
      <c r="C78" s="26"/>
      <c r="D78" s="26"/>
      <c r="E78" s="26"/>
      <c r="F78" s="26"/>
      <c r="G78" s="26"/>
      <c r="H78" s="26"/>
      <c r="I78" s="26"/>
      <c r="J78" s="143">
        <v>0</v>
      </c>
      <c r="K78" s="26"/>
      <c r="L78" s="26"/>
      <c r="M78" s="26"/>
      <c r="N78" s="26">
        <v>289.77</v>
      </c>
      <c r="O78" s="147">
        <f t="shared" si="6"/>
        <v>289.77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41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880.49</v>
      </c>
      <c r="O79" s="76">
        <f t="shared" si="7"/>
        <v>880.49</v>
      </c>
      <c r="P79" s="60">
        <f>(O79-O80)/O80</f>
        <v>1.6700124329077843</v>
      </c>
      <c r="Q79" s="61">
        <f>O79/$O$82</f>
        <v>2.3572704078217824E-2</v>
      </c>
      <c r="R79" s="49">
        <f>O79-O80</f>
        <v>550.72</v>
      </c>
      <c r="S79" s="14"/>
    </row>
    <row r="80" spans="1:112" ht="15.75" thickBot="1" x14ac:dyDescent="0.3">
      <c r="A80" s="50" t="s">
        <v>26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329.77</v>
      </c>
      <c r="O80" s="83">
        <f>B80+C80+F80+G80+J80+K80+L80+M80+N80</f>
        <v>329.77</v>
      </c>
      <c r="P80" s="84"/>
      <c r="Q80" s="85"/>
      <c r="R80" s="67"/>
      <c r="S80" s="14"/>
    </row>
    <row r="81" spans="1:197" ht="16.5" thickBot="1" x14ac:dyDescent="0.3">
      <c r="A81" s="58" t="s">
        <v>27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1.6700124329077843</v>
      </c>
      <c r="O81" s="82">
        <f>(O79-O80)/O80</f>
        <v>1.6700124329077843</v>
      </c>
      <c r="P81" s="60"/>
      <c r="Q81" s="61"/>
      <c r="R81" s="49"/>
      <c r="S81" s="14"/>
    </row>
    <row r="82" spans="1:197" ht="16.5" thickBot="1" x14ac:dyDescent="0.3">
      <c r="A82" s="86" t="s">
        <v>42</v>
      </c>
      <c r="B82" s="87">
        <f>SUM(B55,B71,B79)</f>
        <v>3659.54</v>
      </c>
      <c r="C82" s="87">
        <f t="shared" ref="C82:N82" si="8">SUM(C55,C71,C79)</f>
        <v>986.40000000000009</v>
      </c>
      <c r="D82" s="87">
        <f t="shared" si="8"/>
        <v>776.44999999999982</v>
      </c>
      <c r="E82" s="87">
        <f t="shared" si="8"/>
        <v>209.95000000000005</v>
      </c>
      <c r="F82" s="87">
        <f t="shared" si="8"/>
        <v>624.48</v>
      </c>
      <c r="G82" s="87">
        <f t="shared" si="8"/>
        <v>15074.000000000002</v>
      </c>
      <c r="H82" s="87">
        <f t="shared" si="8"/>
        <v>6546.9499999999989</v>
      </c>
      <c r="I82" s="87">
        <f t="shared" si="8"/>
        <v>8527.0499999999975</v>
      </c>
      <c r="J82" s="87">
        <f t="shared" si="8"/>
        <v>10619.6</v>
      </c>
      <c r="K82" s="87">
        <f t="shared" si="8"/>
        <v>117.05</v>
      </c>
      <c r="L82" s="87">
        <f t="shared" si="8"/>
        <v>771.94</v>
      </c>
      <c r="M82" s="87">
        <f t="shared" si="8"/>
        <v>1095.92</v>
      </c>
      <c r="N82" s="87">
        <f t="shared" si="8"/>
        <v>4403.1699999999992</v>
      </c>
      <c r="O82" s="87">
        <f>SUM(O55,O71,O79)</f>
        <v>37352.1</v>
      </c>
      <c r="P82" s="60">
        <f>(O82-O83)/O83</f>
        <v>0.12215781068053917</v>
      </c>
      <c r="Q82" s="61">
        <f>O82/$O$82</f>
        <v>1</v>
      </c>
      <c r="R82" s="49">
        <f>O82-O83</f>
        <v>4066.1399999999994</v>
      </c>
      <c r="S82" s="14"/>
    </row>
    <row r="83" spans="1:197" ht="15.75" x14ac:dyDescent="0.25">
      <c r="A83" s="88" t="s">
        <v>26</v>
      </c>
      <c r="B83" s="89">
        <f>SUM(B56,B72,B80)</f>
        <v>3613.51</v>
      </c>
      <c r="C83" s="89">
        <f t="shared" ref="C83:O83" si="9">SUM(C56,C72,C80)</f>
        <v>949.82000000000016</v>
      </c>
      <c r="D83" s="89">
        <f t="shared" si="9"/>
        <v>732.72</v>
      </c>
      <c r="E83" s="89">
        <f t="shared" si="9"/>
        <v>217.10000000000002</v>
      </c>
      <c r="F83" s="89">
        <f t="shared" si="9"/>
        <v>636.75</v>
      </c>
      <c r="G83" s="89">
        <f t="shared" si="9"/>
        <v>13875.670000000002</v>
      </c>
      <c r="H83" s="89">
        <f t="shared" si="9"/>
        <v>6255.2400000000007</v>
      </c>
      <c r="I83" s="89">
        <f t="shared" si="9"/>
        <v>7620.43</v>
      </c>
      <c r="J83" s="89">
        <f t="shared" si="9"/>
        <v>9261.16</v>
      </c>
      <c r="K83" s="89">
        <f t="shared" si="9"/>
        <v>107.82</v>
      </c>
      <c r="L83" s="89">
        <f t="shared" si="9"/>
        <v>697.66</v>
      </c>
      <c r="M83" s="89">
        <f t="shared" si="9"/>
        <v>917.92</v>
      </c>
      <c r="N83" s="89">
        <f t="shared" si="9"/>
        <v>3225.65</v>
      </c>
      <c r="O83" s="89">
        <f t="shared" si="9"/>
        <v>33285.96</v>
      </c>
      <c r="P83" s="90"/>
      <c r="Q83" s="91"/>
      <c r="R83" s="92"/>
      <c r="S83" s="14"/>
    </row>
    <row r="84" spans="1:197" ht="15.75" x14ac:dyDescent="0.25">
      <c r="A84" s="93" t="s">
        <v>27</v>
      </c>
      <c r="B84" s="94">
        <f t="shared" ref="B84:N84" si="10">(B82-B83)/B83</f>
        <v>1.2738307075391999E-2</v>
      </c>
      <c r="C84" s="94">
        <f t="shared" si="10"/>
        <v>3.8512560274578257E-2</v>
      </c>
      <c r="D84" s="94">
        <f t="shared" si="10"/>
        <v>5.9681733813734837E-2</v>
      </c>
      <c r="E84" s="94">
        <f t="shared" si="10"/>
        <v>-3.2934131736526838E-2</v>
      </c>
      <c r="F84" s="94">
        <f t="shared" si="10"/>
        <v>-1.9269729093050619E-2</v>
      </c>
      <c r="G84" s="94">
        <f t="shared" si="10"/>
        <v>8.6361955855104644E-2</v>
      </c>
      <c r="H84" s="94">
        <f t="shared" si="10"/>
        <v>4.6634501633829907E-2</v>
      </c>
      <c r="I84" s="94">
        <f t="shared" si="10"/>
        <v>0.11897228896532047</v>
      </c>
      <c r="J84" s="94">
        <f t="shared" si="10"/>
        <v>0.1466814092403112</v>
      </c>
      <c r="K84" s="94">
        <f t="shared" si="10"/>
        <v>8.5605639028009689E-2</v>
      </c>
      <c r="L84" s="94">
        <f t="shared" si="10"/>
        <v>0.1064702003841414</v>
      </c>
      <c r="M84" s="94">
        <f t="shared" si="10"/>
        <v>0.19391668119226091</v>
      </c>
      <c r="N84" s="94">
        <f t="shared" si="10"/>
        <v>0.36504890487188602</v>
      </c>
      <c r="O84" s="95">
        <f>(O82-O83)/O83</f>
        <v>0.12215781068053917</v>
      </c>
      <c r="P84" s="96"/>
      <c r="Q84" s="97"/>
      <c r="R84" s="96"/>
      <c r="S84" s="14"/>
    </row>
    <row r="85" spans="1:197" s="1" customFormat="1" ht="15.75" x14ac:dyDescent="0.25">
      <c r="A85" s="98" t="s">
        <v>43</v>
      </c>
      <c r="B85" s="94">
        <f t="shared" ref="B85:O85" si="11">B82/$O$82</f>
        <v>9.7974143354724375E-2</v>
      </c>
      <c r="C85" s="94">
        <f t="shared" si="11"/>
        <v>2.6408153758423224E-2</v>
      </c>
      <c r="D85" s="94">
        <f t="shared" si="11"/>
        <v>2.0787318517566614E-2</v>
      </c>
      <c r="E85" s="94">
        <f t="shared" si="11"/>
        <v>5.6208352408566066E-3</v>
      </c>
      <c r="F85" s="94">
        <f t="shared" si="11"/>
        <v>1.6718738705454313E-2</v>
      </c>
      <c r="G85" s="94">
        <f t="shared" si="11"/>
        <v>0.4035649936683614</v>
      </c>
      <c r="H85" s="94">
        <f t="shared" si="11"/>
        <v>0.17527662433972921</v>
      </c>
      <c r="I85" s="94">
        <f t="shared" si="11"/>
        <v>0.22828836932863206</v>
      </c>
      <c r="J85" s="94">
        <f t="shared" si="11"/>
        <v>0.28431065455489785</v>
      </c>
      <c r="K85" s="94">
        <f t="shared" si="11"/>
        <v>3.1336926170148398E-3</v>
      </c>
      <c r="L85" s="94">
        <f t="shared" si="11"/>
        <v>2.0666575640994753E-2</v>
      </c>
      <c r="M85" s="94">
        <f t="shared" si="11"/>
        <v>2.9340251284399006E-2</v>
      </c>
      <c r="N85" s="94">
        <f t="shared" si="11"/>
        <v>0.1178827964157303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44</v>
      </c>
      <c r="B86" s="100">
        <f t="shared" ref="B86:N86" si="12">B83/$O$83</f>
        <v>0.10855958488203436</v>
      </c>
      <c r="C86" s="100">
        <f t="shared" si="12"/>
        <v>2.8535154161093753E-2</v>
      </c>
      <c r="D86" s="100">
        <f t="shared" si="12"/>
        <v>2.2012884711752344E-2</v>
      </c>
      <c r="E86" s="100">
        <f t="shared" si="12"/>
        <v>6.522269449341405E-3</v>
      </c>
      <c r="F86" s="100">
        <f t="shared" si="12"/>
        <v>1.9129687111322614E-2</v>
      </c>
      <c r="G86" s="100">
        <f t="shared" si="12"/>
        <v>0.41686254504902376</v>
      </c>
      <c r="H86" s="100">
        <f t="shared" si="12"/>
        <v>0.18792427798387071</v>
      </c>
      <c r="I86" s="100">
        <f t="shared" si="12"/>
        <v>0.22893826706515302</v>
      </c>
      <c r="J86" s="100">
        <f t="shared" si="12"/>
        <v>0.27823022078978643</v>
      </c>
      <c r="K86" s="100">
        <f t="shared" si="12"/>
        <v>3.2392035560939204E-3</v>
      </c>
      <c r="L86" s="100">
        <f t="shared" si="12"/>
        <v>2.0959587766133228E-2</v>
      </c>
      <c r="M86" s="100">
        <f t="shared" si="12"/>
        <v>2.7576792136985082E-2</v>
      </c>
      <c r="N86" s="100">
        <f t="shared" si="12"/>
        <v>9.6907224547526954E-2</v>
      </c>
      <c r="O86" s="101">
        <f>B86+C86+F86+G86+J86+L86+K86+M86+N86</f>
        <v>1.0000000000000002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45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225" customFormat="1" x14ac:dyDescent="0.25">
      <c r="A89" s="225" t="s">
        <v>67</v>
      </c>
    </row>
    <row r="90" spans="1:197" s="225" customFormat="1" x14ac:dyDescent="0.25">
      <c r="A90" s="225" t="s">
        <v>68</v>
      </c>
    </row>
    <row r="91" spans="1:197" s="1" customFormat="1" x14ac:dyDescent="0.25">
      <c r="A91" s="337" t="s">
        <v>73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/>
      <c r="Q91"/>
      <c r="R91" s="108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pans="1:197" s="1" customFormat="1" x14ac:dyDescent="0.25">
      <c r="A92" s="337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</sheetData>
  <mergeCells count="1">
    <mergeCell ref="A1:R2"/>
  </mergeCells>
  <pageMargins left="0.7" right="0.7" top="0.75" bottom="0.75" header="0.3" footer="0.3"/>
  <pageSetup paperSize="9" scale="51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Health Portfolio-JUN'18</vt:lpstr>
      <vt:lpstr>Miscellaneous portfolio-JUN'18</vt:lpstr>
      <vt:lpstr>Segmentwise Report JUN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poonam</cp:lastModifiedBy>
  <cp:lastPrinted>2018-06-19T06:17:01Z</cp:lastPrinted>
  <dcterms:created xsi:type="dcterms:W3CDTF">2017-03-30T08:47:18Z</dcterms:created>
  <dcterms:modified xsi:type="dcterms:W3CDTF">2018-07-17T05:42:27Z</dcterms:modified>
</cp:coreProperties>
</file>