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icouncil-my.sharepoint.com/personal/sskandan_gicouncil_in/Documents/Documents/Year book/25-26/"/>
    </mc:Choice>
  </mc:AlternateContent>
  <xr:revisionPtr revIDLastSave="1419" documentId="8_{DD0EABDF-F9CF-4FB6-A42E-94EBBE8664CA}" xr6:coauthVersionLast="47" xr6:coauthVersionMax="47" xr10:uidLastSave="{D37426FA-86CC-4763-B8F5-ABE2853C6BDC}"/>
  <bookViews>
    <workbookView xWindow="-108" yWindow="-108" windowWidth="23256" windowHeight="12456" xr2:uid="{00000000-000D-0000-FFFF-FFFF00000000}"/>
  </bookViews>
  <sheets>
    <sheet name="Business Result" sheetId="1" r:id="rId1"/>
    <sheet name="Profit &amp; Ratios" sheetId="2" r:id="rId2"/>
    <sheet name="Industry Infrastructur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2" i="1" l="1"/>
  <c r="I61" i="3"/>
  <c r="K60" i="3"/>
  <c r="K59" i="3"/>
  <c r="I60" i="3"/>
  <c r="H60" i="3"/>
  <c r="G60" i="3"/>
  <c r="F60" i="3"/>
  <c r="E60" i="3"/>
  <c r="D60" i="3"/>
  <c r="C60" i="3"/>
  <c r="I59" i="3"/>
  <c r="H59" i="3"/>
  <c r="G59" i="3"/>
  <c r="F59" i="3"/>
  <c r="E59" i="3"/>
  <c r="D59" i="3"/>
  <c r="C59" i="3"/>
  <c r="B60" i="3"/>
  <c r="B59" i="3"/>
  <c r="I56" i="3"/>
  <c r="G61" i="2"/>
  <c r="F61" i="2"/>
  <c r="E61" i="2"/>
  <c r="D61" i="2"/>
  <c r="C61" i="2"/>
  <c r="G60" i="2"/>
  <c r="F60" i="2"/>
  <c r="E60" i="2"/>
  <c r="D60" i="2"/>
  <c r="C60" i="2"/>
  <c r="B61" i="2"/>
  <c r="B60" i="2"/>
  <c r="P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1" i="1"/>
  <c r="P57" i="1"/>
  <c r="K57" i="1"/>
  <c r="B56" i="2" l="1"/>
  <c r="F56" i="2" s="1"/>
  <c r="P56" i="1"/>
  <c r="K56" i="1"/>
  <c r="E55" i="2"/>
  <c r="B55" i="2"/>
  <c r="F55" i="2" s="1"/>
  <c r="P55" i="1"/>
  <c r="K55" i="1"/>
  <c r="P38" i="1"/>
  <c r="P52" i="1" s="1"/>
  <c r="O38" i="1"/>
  <c r="O52" i="1" s="1"/>
  <c r="N38" i="1"/>
  <c r="N52" i="1" s="1"/>
  <c r="M38" i="1"/>
  <c r="M52" i="1" s="1"/>
  <c r="L38" i="1"/>
  <c r="P37" i="1"/>
  <c r="O37" i="1"/>
  <c r="N37" i="1"/>
  <c r="M37" i="1"/>
  <c r="L37" i="1"/>
  <c r="K38" i="1"/>
  <c r="K52" i="1" s="1"/>
  <c r="J38" i="1"/>
  <c r="J52" i="1" s="1"/>
  <c r="I38" i="1"/>
  <c r="I52" i="1" s="1"/>
  <c r="H38" i="1"/>
  <c r="H52" i="1" s="1"/>
  <c r="J52" i="2" s="1"/>
  <c r="G38" i="1"/>
  <c r="G52" i="1" s="1"/>
  <c r="H52" i="2" s="1"/>
  <c r="F38" i="1"/>
  <c r="F52" i="1" s="1"/>
  <c r="E38" i="1"/>
  <c r="D38" i="1"/>
  <c r="C38" i="1"/>
  <c r="C52" i="1" s="1"/>
  <c r="J37" i="1"/>
  <c r="I37" i="1"/>
  <c r="H37" i="1"/>
  <c r="G37" i="1"/>
  <c r="F37" i="1"/>
  <c r="E37" i="1"/>
  <c r="D37" i="1"/>
  <c r="C37" i="1"/>
  <c r="B38" i="1"/>
  <c r="B52" i="1" s="1"/>
  <c r="L52" i="1"/>
  <c r="E52" i="1"/>
  <c r="D52" i="1"/>
  <c r="K51" i="1"/>
  <c r="J51" i="1"/>
  <c r="I51" i="1"/>
  <c r="H51" i="1"/>
  <c r="G51" i="1"/>
  <c r="F51" i="1"/>
  <c r="E51" i="1"/>
  <c r="D51" i="1"/>
  <c r="C51" i="1"/>
  <c r="K50" i="3"/>
  <c r="K51" i="3"/>
  <c r="I51" i="3"/>
  <c r="I50" i="3"/>
  <c r="H51" i="3"/>
  <c r="G51" i="3"/>
  <c r="F51" i="3"/>
  <c r="E51" i="3"/>
  <c r="D51" i="3"/>
  <c r="C51" i="3"/>
  <c r="H50" i="3"/>
  <c r="G50" i="3"/>
  <c r="F50" i="3"/>
  <c r="E50" i="3"/>
  <c r="D50" i="3"/>
  <c r="C50" i="3"/>
  <c r="B50" i="3"/>
  <c r="B51" i="3"/>
  <c r="L52" i="2" l="1"/>
  <c r="I52" i="2"/>
  <c r="K52" i="2"/>
  <c r="M52" i="2"/>
  <c r="I47" i="3" l="1"/>
  <c r="D47" i="2"/>
  <c r="K47" i="1"/>
  <c r="P47" i="1" s="1"/>
  <c r="B47" i="2" s="1"/>
  <c r="F47" i="2" s="1"/>
  <c r="D46" i="2"/>
  <c r="K46" i="1"/>
  <c r="P46" i="1" s="1"/>
  <c r="B46" i="2" s="1"/>
  <c r="F46" i="2" s="1"/>
  <c r="L45" i="2"/>
  <c r="K45" i="2"/>
  <c r="J45" i="2"/>
  <c r="I45" i="2"/>
  <c r="H45" i="2"/>
  <c r="D45" i="2"/>
  <c r="K45" i="1"/>
  <c r="P45" i="1" s="1"/>
  <c r="B45" i="2" s="1"/>
  <c r="F45" i="2" s="1"/>
  <c r="K44" i="1"/>
  <c r="P44" i="1" s="1"/>
  <c r="B44" i="2" s="1"/>
  <c r="F44" i="2" s="1"/>
  <c r="D43" i="2"/>
  <c r="K43" i="1"/>
  <c r="P43" i="1" s="1"/>
  <c r="B43" i="2" s="1"/>
  <c r="F43" i="2" s="1"/>
  <c r="M45" i="2" l="1"/>
  <c r="D42" i="2"/>
  <c r="K42" i="1"/>
  <c r="P42" i="1" s="1"/>
  <c r="B42" i="2" s="1"/>
  <c r="F42" i="2" s="1"/>
  <c r="D41" i="2"/>
  <c r="P41" i="1"/>
  <c r="K41" i="1"/>
  <c r="G80" i="1"/>
  <c r="C38" i="2"/>
  <c r="C52" i="2" s="1"/>
  <c r="D38" i="2"/>
  <c r="D52" i="2" s="1"/>
  <c r="E38" i="2"/>
  <c r="E52" i="2" s="1"/>
  <c r="F38" i="2"/>
  <c r="F52" i="2" s="1"/>
  <c r="G38" i="2"/>
  <c r="G52" i="2" s="1"/>
  <c r="B38" i="2"/>
  <c r="B52" i="2" s="1"/>
  <c r="K48" i="1" l="1"/>
  <c r="B41" i="2"/>
  <c r="F41" i="2" s="1"/>
  <c r="P48" i="1"/>
  <c r="D48" i="2"/>
  <c r="K33" i="3" l="1"/>
  <c r="I33" i="3"/>
  <c r="H33" i="3"/>
  <c r="G33" i="3"/>
  <c r="F33" i="3"/>
  <c r="E33" i="3"/>
  <c r="D33" i="3"/>
  <c r="C33" i="3"/>
  <c r="B33" i="3"/>
  <c r="L25" i="2"/>
  <c r="K25" i="2"/>
  <c r="J25" i="2"/>
  <c r="I25" i="2"/>
  <c r="H25" i="2"/>
  <c r="L24" i="2"/>
  <c r="K24" i="2"/>
  <c r="J24" i="2"/>
  <c r="I24" i="2"/>
  <c r="H24" i="2"/>
  <c r="L23" i="2"/>
  <c r="K23" i="2"/>
  <c r="J23" i="2"/>
  <c r="I23" i="2"/>
  <c r="H23" i="2"/>
  <c r="L22" i="2"/>
  <c r="K22" i="2"/>
  <c r="J22" i="2"/>
  <c r="I22" i="2"/>
  <c r="H22" i="2"/>
  <c r="L21" i="2"/>
  <c r="K21" i="2"/>
  <c r="J21" i="2"/>
  <c r="I21" i="2"/>
  <c r="H21" i="2"/>
  <c r="L20" i="2"/>
  <c r="K20" i="2"/>
  <c r="J20" i="2"/>
  <c r="I20" i="2"/>
  <c r="H20" i="2"/>
  <c r="L19" i="2"/>
  <c r="K19" i="2"/>
  <c r="J19" i="2"/>
  <c r="I19" i="2"/>
  <c r="H19" i="2"/>
  <c r="L18" i="2"/>
  <c r="K18" i="2"/>
  <c r="J18" i="2"/>
  <c r="I18" i="2"/>
  <c r="H18" i="2"/>
  <c r="L17" i="2"/>
  <c r="K17" i="2"/>
  <c r="J17" i="2"/>
  <c r="I17" i="2"/>
  <c r="H17" i="2"/>
  <c r="L16" i="2"/>
  <c r="K16" i="2"/>
  <c r="J16" i="2"/>
  <c r="I16" i="2"/>
  <c r="H16" i="2"/>
  <c r="L15" i="2"/>
  <c r="K15" i="2"/>
  <c r="J15" i="2"/>
  <c r="I15" i="2"/>
  <c r="H15" i="2"/>
  <c r="L14" i="2"/>
  <c r="K14" i="2"/>
  <c r="J14" i="2"/>
  <c r="I14" i="2"/>
  <c r="H14" i="2"/>
  <c r="L13" i="2"/>
  <c r="K13" i="2"/>
  <c r="J13" i="2"/>
  <c r="I13" i="2"/>
  <c r="H13" i="2"/>
  <c r="L12" i="2"/>
  <c r="K12" i="2"/>
  <c r="J12" i="2"/>
  <c r="I12" i="2"/>
  <c r="H12" i="2"/>
  <c r="L11" i="2"/>
  <c r="K11" i="2"/>
  <c r="J11" i="2"/>
  <c r="I11" i="2"/>
  <c r="H11" i="2"/>
  <c r="L10" i="2"/>
  <c r="K10" i="2"/>
  <c r="J10" i="2"/>
  <c r="I10" i="2"/>
  <c r="H10" i="2"/>
  <c r="L9" i="2"/>
  <c r="K9" i="2"/>
  <c r="J9" i="2"/>
  <c r="I9" i="2"/>
  <c r="H9" i="2"/>
  <c r="L8" i="2"/>
  <c r="K8" i="2"/>
  <c r="J8" i="2"/>
  <c r="I8" i="2"/>
  <c r="H8" i="2"/>
  <c r="L7" i="2"/>
  <c r="K7" i="2"/>
  <c r="J7" i="2"/>
  <c r="I7" i="2"/>
  <c r="H7" i="2"/>
  <c r="L6" i="2"/>
  <c r="K6" i="2"/>
  <c r="J6" i="2"/>
  <c r="I6" i="2"/>
  <c r="H6" i="2"/>
  <c r="L32" i="2"/>
  <c r="K32" i="2"/>
  <c r="J32" i="2"/>
  <c r="I32" i="2"/>
  <c r="H32" i="2"/>
  <c r="L31" i="2"/>
  <c r="K31" i="2"/>
  <c r="J31" i="2"/>
  <c r="I31" i="2"/>
  <c r="H31" i="2"/>
  <c r="L30" i="2"/>
  <c r="K30" i="2"/>
  <c r="J30" i="2"/>
  <c r="I30" i="2"/>
  <c r="H30" i="2"/>
  <c r="L33" i="2"/>
  <c r="K33" i="2"/>
  <c r="J33" i="2"/>
  <c r="I33" i="2"/>
  <c r="H33" i="2"/>
  <c r="D33" i="2"/>
  <c r="K33" i="1"/>
  <c r="P33" i="1" s="1"/>
  <c r="B33" i="2" s="1"/>
  <c r="H46" i="2"/>
  <c r="I46" i="2"/>
  <c r="J46" i="2"/>
  <c r="K46" i="2"/>
  <c r="L46" i="2"/>
  <c r="K32" i="1"/>
  <c r="P32" i="1" s="1"/>
  <c r="B32" i="2" s="1"/>
  <c r="F32" i="2" s="1"/>
  <c r="C73" i="1"/>
  <c r="B77" i="1" s="1"/>
  <c r="F33" i="2" l="1"/>
  <c r="M32" i="2"/>
  <c r="M13" i="2"/>
  <c r="M33" i="2"/>
  <c r="M23" i="2"/>
  <c r="M21" i="2"/>
  <c r="M9" i="2"/>
  <c r="M17" i="2"/>
  <c r="M25" i="2"/>
  <c r="M6" i="2"/>
  <c r="M12" i="2"/>
  <c r="M30" i="2"/>
  <c r="M11" i="2"/>
  <c r="M14" i="2"/>
  <c r="M22" i="2"/>
  <c r="M19" i="2"/>
  <c r="M15" i="2"/>
  <c r="M18" i="2"/>
  <c r="M24" i="2"/>
  <c r="M20" i="2"/>
  <c r="M8" i="2"/>
  <c r="M46" i="2"/>
  <c r="M7" i="2"/>
  <c r="M10" i="2"/>
  <c r="M16" i="2"/>
  <c r="M31" i="2"/>
  <c r="K31" i="1"/>
  <c r="P31" i="1" s="1"/>
  <c r="B31" i="2" s="1"/>
  <c r="F31" i="2" s="1"/>
  <c r="D30" i="2"/>
  <c r="K30" i="1"/>
  <c r="P30" i="1" s="1"/>
  <c r="B30" i="2" l="1"/>
  <c r="F30" i="2" s="1"/>
  <c r="G30" i="2" s="1"/>
  <c r="P34" i="1"/>
  <c r="C48" i="1"/>
  <c r="C34" i="1"/>
  <c r="C26" i="1"/>
  <c r="D25" i="2" l="1"/>
  <c r="K25" i="1"/>
  <c r="D24" i="2"/>
  <c r="K24" i="1"/>
  <c r="P24" i="1" s="1"/>
  <c r="B24" i="2" s="1"/>
  <c r="D23" i="2"/>
  <c r="K23" i="1"/>
  <c r="P23" i="1" s="1"/>
  <c r="B23" i="2" s="1"/>
  <c r="D22" i="2"/>
  <c r="K22" i="1"/>
  <c r="P22" i="1" s="1"/>
  <c r="B22" i="2" s="1"/>
  <c r="K21" i="1"/>
  <c r="P21" i="1" s="1"/>
  <c r="B21" i="2" s="1"/>
  <c r="F21" i="2" s="1"/>
  <c r="K20" i="1"/>
  <c r="P20" i="1" s="1"/>
  <c r="B20" i="2" s="1"/>
  <c r="F20" i="2" s="1"/>
  <c r="D19" i="2"/>
  <c r="K19" i="1"/>
  <c r="P19" i="1" s="1"/>
  <c r="B19" i="2" s="1"/>
  <c r="K18" i="1"/>
  <c r="P18" i="1" s="1"/>
  <c r="B18" i="2" s="1"/>
  <c r="F18" i="2" s="1"/>
  <c r="K17" i="1"/>
  <c r="P17" i="1" s="1"/>
  <c r="B17" i="2" s="1"/>
  <c r="F17" i="2" s="1"/>
  <c r="G34" i="2"/>
  <c r="F34" i="2"/>
  <c r="E34" i="2"/>
  <c r="D34" i="2"/>
  <c r="C34" i="2"/>
  <c r="B34" i="2"/>
  <c r="O34" i="1"/>
  <c r="N34" i="1"/>
  <c r="M34" i="1"/>
  <c r="L34" i="1"/>
  <c r="K34" i="1"/>
  <c r="J34" i="1"/>
  <c r="I34" i="1"/>
  <c r="H34" i="1"/>
  <c r="J34" i="2" s="1"/>
  <c r="G34" i="1"/>
  <c r="F34" i="1"/>
  <c r="E34" i="1"/>
  <c r="D34" i="1"/>
  <c r="B34" i="1"/>
  <c r="K16" i="1"/>
  <c r="P16" i="1" s="1"/>
  <c r="B16" i="2" s="1"/>
  <c r="F16" i="2" s="1"/>
  <c r="E15" i="2"/>
  <c r="D15" i="2"/>
  <c r="K15" i="1"/>
  <c r="P15" i="1" s="1"/>
  <c r="B15" i="2" s="1"/>
  <c r="K14" i="1"/>
  <c r="P14" i="1" s="1"/>
  <c r="B14" i="2" s="1"/>
  <c r="F14" i="2" s="1"/>
  <c r="D13" i="2"/>
  <c r="D6" i="2"/>
  <c r="D7" i="2"/>
  <c r="D8" i="2"/>
  <c r="D9" i="2"/>
  <c r="D10" i="2"/>
  <c r="D11" i="2"/>
  <c r="K13" i="1"/>
  <c r="P13" i="1" s="1"/>
  <c r="B13" i="2" s="1"/>
  <c r="K12" i="1"/>
  <c r="P12" i="1" s="1"/>
  <c r="B12" i="2" s="1"/>
  <c r="F12" i="2" s="1"/>
  <c r="K11" i="1"/>
  <c r="P11" i="1" s="1"/>
  <c r="B11" i="2" s="1"/>
  <c r="K10" i="1"/>
  <c r="P10" i="1" s="1"/>
  <c r="B10" i="2" s="1"/>
  <c r="E9" i="2"/>
  <c r="K9" i="1"/>
  <c r="P9" i="1" s="1"/>
  <c r="B9" i="2" s="1"/>
  <c r="K8" i="1"/>
  <c r="P8" i="1" s="1"/>
  <c r="B8" i="2" s="1"/>
  <c r="K7" i="1"/>
  <c r="P7" i="1" s="1"/>
  <c r="B7" i="2" s="1"/>
  <c r="K6" i="1"/>
  <c r="P6" i="1" s="1"/>
  <c r="B6" i="2" s="1"/>
  <c r="I4" i="3"/>
  <c r="I25" i="3" s="1"/>
  <c r="I36" i="3" s="1"/>
  <c r="D5" i="2"/>
  <c r="K5" i="1"/>
  <c r="K56" i="3"/>
  <c r="H56" i="3"/>
  <c r="G56" i="3"/>
  <c r="F56" i="3"/>
  <c r="E56" i="3"/>
  <c r="D56" i="3"/>
  <c r="C56" i="3"/>
  <c r="B56" i="3"/>
  <c r="K47" i="3"/>
  <c r="H47" i="3"/>
  <c r="G47" i="3"/>
  <c r="F47" i="3"/>
  <c r="E47" i="3"/>
  <c r="D47" i="3"/>
  <c r="C47" i="3"/>
  <c r="B47" i="3"/>
  <c r="K25" i="3"/>
  <c r="K36" i="3" s="1"/>
  <c r="H25" i="3"/>
  <c r="G25" i="3"/>
  <c r="G36" i="3" s="1"/>
  <c r="F25" i="3"/>
  <c r="F36" i="3" s="1"/>
  <c r="E25" i="3"/>
  <c r="E36" i="3" s="1"/>
  <c r="D25" i="3"/>
  <c r="C25" i="3"/>
  <c r="C36" i="3" s="1"/>
  <c r="B25" i="3"/>
  <c r="B36" i="3" s="1"/>
  <c r="L61" i="2"/>
  <c r="L56" i="2"/>
  <c r="L55" i="2"/>
  <c r="L47" i="2"/>
  <c r="L44" i="2"/>
  <c r="L43" i="2"/>
  <c r="L42" i="2"/>
  <c r="L41" i="2"/>
  <c r="L38" i="2"/>
  <c r="L5" i="2"/>
  <c r="K61" i="2"/>
  <c r="K56" i="2"/>
  <c r="K55" i="2"/>
  <c r="K47" i="2"/>
  <c r="K44" i="2"/>
  <c r="K43" i="2"/>
  <c r="K42" i="2"/>
  <c r="K41" i="2"/>
  <c r="K38" i="2"/>
  <c r="K5" i="2"/>
  <c r="J61" i="2"/>
  <c r="J56" i="2"/>
  <c r="J55" i="2"/>
  <c r="J47" i="2"/>
  <c r="J44" i="2"/>
  <c r="J43" i="2"/>
  <c r="J42" i="2"/>
  <c r="J41" i="2"/>
  <c r="J38" i="2"/>
  <c r="J5" i="2"/>
  <c r="I61" i="2"/>
  <c r="I56" i="2"/>
  <c r="I55" i="2"/>
  <c r="I47" i="2"/>
  <c r="I44" i="2"/>
  <c r="I43" i="2"/>
  <c r="I42" i="2"/>
  <c r="I41" i="2"/>
  <c r="I38" i="2"/>
  <c r="I5" i="2"/>
  <c r="H61" i="2"/>
  <c r="H56" i="2"/>
  <c r="H55" i="2"/>
  <c r="H47" i="2"/>
  <c r="H44" i="2"/>
  <c r="H43" i="2"/>
  <c r="H42" i="2"/>
  <c r="H41" i="2"/>
  <c r="H38" i="2"/>
  <c r="H5" i="2"/>
  <c r="G57" i="2"/>
  <c r="F57" i="2"/>
  <c r="E57" i="2"/>
  <c r="C57" i="2"/>
  <c r="B57" i="2"/>
  <c r="G48" i="2"/>
  <c r="F48" i="2"/>
  <c r="E48" i="2"/>
  <c r="C48" i="2"/>
  <c r="B48" i="2"/>
  <c r="C26" i="2"/>
  <c r="O57" i="1"/>
  <c r="N57" i="1"/>
  <c r="M57" i="1"/>
  <c r="L57" i="1"/>
  <c r="J57" i="1"/>
  <c r="I57" i="1"/>
  <c r="H57" i="1"/>
  <c r="G57" i="1"/>
  <c r="F57" i="1"/>
  <c r="E57" i="1"/>
  <c r="D57" i="1"/>
  <c r="B57" i="1"/>
  <c r="O48" i="1"/>
  <c r="N48" i="1"/>
  <c r="M48" i="1"/>
  <c r="L48" i="1"/>
  <c r="J48" i="1"/>
  <c r="I48" i="1"/>
  <c r="H48" i="1"/>
  <c r="G48" i="1"/>
  <c r="F48" i="1"/>
  <c r="E48" i="1"/>
  <c r="D48" i="1"/>
  <c r="B48" i="1"/>
  <c r="O26" i="1"/>
  <c r="N26" i="1"/>
  <c r="M26" i="1"/>
  <c r="L26" i="1"/>
  <c r="J26" i="1"/>
  <c r="I26" i="1"/>
  <c r="H26" i="1"/>
  <c r="G26" i="1"/>
  <c r="F26" i="1"/>
  <c r="E26" i="1"/>
  <c r="D26" i="1"/>
  <c r="B26" i="1"/>
  <c r="F22" i="2" l="1"/>
  <c r="C62" i="1"/>
  <c r="H61" i="3"/>
  <c r="H36" i="3"/>
  <c r="D61" i="3"/>
  <c r="D36" i="3"/>
  <c r="C37" i="2"/>
  <c r="C51" i="2" s="1"/>
  <c r="H34" i="2"/>
  <c r="K34" i="2"/>
  <c r="I34" i="2"/>
  <c r="L34" i="2"/>
  <c r="D26" i="2"/>
  <c r="D37" i="2" s="1"/>
  <c r="D51" i="2" s="1"/>
  <c r="N51" i="1"/>
  <c r="N62" i="1" s="1"/>
  <c r="F24" i="2"/>
  <c r="F19" i="2"/>
  <c r="F23" i="2"/>
  <c r="P5" i="1"/>
  <c r="B5" i="2" s="1"/>
  <c r="K26" i="1"/>
  <c r="K37" i="1" s="1"/>
  <c r="P25" i="1"/>
  <c r="B25" i="2" s="1"/>
  <c r="F25" i="2" s="1"/>
  <c r="O51" i="1"/>
  <c r="O62" i="1" s="1"/>
  <c r="L51" i="1"/>
  <c r="L62" i="1" s="1"/>
  <c r="M51" i="1"/>
  <c r="M62" i="1" s="1"/>
  <c r="F62" i="1"/>
  <c r="D62" i="1"/>
  <c r="B37" i="1"/>
  <c r="B51" i="1" s="1"/>
  <c r="B60" i="1" s="1"/>
  <c r="G61" i="3"/>
  <c r="F61" i="3"/>
  <c r="E61" i="3"/>
  <c r="B61" i="3"/>
  <c r="E26" i="2"/>
  <c r="F8" i="2"/>
  <c r="F7" i="2"/>
  <c r="F15" i="2"/>
  <c r="J57" i="2"/>
  <c r="F9" i="2"/>
  <c r="L57" i="2"/>
  <c r="F13" i="2"/>
  <c r="I48" i="2"/>
  <c r="H48" i="2"/>
  <c r="F11" i="2"/>
  <c r="K26" i="2"/>
  <c r="K48" i="2"/>
  <c r="L48" i="2"/>
  <c r="F6" i="2"/>
  <c r="F10" i="2"/>
  <c r="K57" i="2"/>
  <c r="H57" i="2"/>
  <c r="C61" i="3"/>
  <c r="K61" i="3"/>
  <c r="M55" i="2"/>
  <c r="M41" i="2"/>
  <c r="M42" i="2"/>
  <c r="M43" i="2"/>
  <c r="M5" i="2"/>
  <c r="M38" i="2"/>
  <c r="M61" i="2"/>
  <c r="M44" i="2"/>
  <c r="M47" i="2"/>
  <c r="M56" i="2"/>
  <c r="J26" i="2"/>
  <c r="J48" i="2"/>
  <c r="H26" i="2"/>
  <c r="I57" i="2"/>
  <c r="I26" i="2"/>
  <c r="L26" i="2"/>
  <c r="C62" i="2"/>
  <c r="B62" i="1" l="1"/>
  <c r="B76" i="1"/>
  <c r="B78" i="1" s="1"/>
  <c r="B80" i="1" s="1"/>
  <c r="B82" i="1" s="1"/>
  <c r="F76" i="1"/>
  <c r="F78" i="1"/>
  <c r="F75" i="1"/>
  <c r="F77" i="1"/>
  <c r="M34" i="2"/>
  <c r="E37" i="2"/>
  <c r="E51" i="2" s="1"/>
  <c r="I37" i="2"/>
  <c r="I62" i="1"/>
  <c r="K37" i="2"/>
  <c r="J62" i="1"/>
  <c r="L37" i="2"/>
  <c r="H62" i="1"/>
  <c r="J37" i="2"/>
  <c r="H37" i="2"/>
  <c r="F5" i="2"/>
  <c r="G5" i="2" s="1"/>
  <c r="G26" i="2" s="1"/>
  <c r="B26" i="2"/>
  <c r="P26" i="1"/>
  <c r="P51" i="1" s="1"/>
  <c r="E62" i="2"/>
  <c r="H51" i="2"/>
  <c r="I51" i="2"/>
  <c r="M57" i="2"/>
  <c r="M48" i="2"/>
  <c r="M26" i="2"/>
  <c r="G62" i="1"/>
  <c r="H60" i="2"/>
  <c r="E62" i="1"/>
  <c r="I60" i="2"/>
  <c r="F80" i="1" l="1"/>
  <c r="L51" i="2"/>
  <c r="M37" i="2"/>
  <c r="L60" i="2"/>
  <c r="J60" i="2"/>
  <c r="J51" i="2"/>
  <c r="K60" i="2"/>
  <c r="K51" i="2"/>
  <c r="B62" i="2"/>
  <c r="B37" i="2"/>
  <c r="B51" i="2" s="1"/>
  <c r="G37" i="2"/>
  <c r="G51" i="2" s="1"/>
  <c r="F26" i="2"/>
  <c r="G62" i="2"/>
  <c r="M51" i="2" l="1"/>
  <c r="M60" i="2"/>
  <c r="F62" i="2"/>
  <c r="F37" i="2"/>
  <c r="F51" i="2" s="1"/>
</calcChain>
</file>

<file path=xl/sharedStrings.xml><?xml version="1.0" encoding="utf-8"?>
<sst xmlns="http://schemas.openxmlformats.org/spreadsheetml/2006/main" count="226" uniqueCount="113">
  <si>
    <t>(All figures in Rs Cr)</t>
  </si>
  <si>
    <t>Particulars</t>
  </si>
  <si>
    <t>Gross Direct Premium (in India)</t>
  </si>
  <si>
    <t>Gross Written Premium</t>
  </si>
  <si>
    <t>Net Premium</t>
  </si>
  <si>
    <t>Net Earned Premium</t>
  </si>
  <si>
    <t>Gross Incurred Claims</t>
  </si>
  <si>
    <t>Net Incurred Claims</t>
  </si>
  <si>
    <t>Commission Net</t>
  </si>
  <si>
    <t>Mgmt. Expenses</t>
  </si>
  <si>
    <t>Premium deficiency</t>
  </si>
  <si>
    <t>Exchange loss/gain &amp; Other income /Outgo</t>
  </si>
  <si>
    <t>Pure Underwriting results</t>
  </si>
  <si>
    <t>General Insurers</t>
  </si>
  <si>
    <t>Acko General Insurance Ltd</t>
  </si>
  <si>
    <t xml:space="preserve">Bajaj General Insurance Limited </t>
  </si>
  <si>
    <t>Cholamandalam MS General Insurance Co Ltd</t>
  </si>
  <si>
    <t>Generali Central Insurance Company Limited</t>
  </si>
  <si>
    <t>Go Digit General Insurance Ltd</t>
  </si>
  <si>
    <t>HDFC Ergo General Insurance Co Ltd</t>
  </si>
  <si>
    <t>ICICI Lombard General Insurance Co Ltd</t>
  </si>
  <si>
    <t>IFFCO-Tokio General Insurance Co Ltd</t>
  </si>
  <si>
    <t>IndusInd General Insurance Company Limited</t>
  </si>
  <si>
    <t>Kshema General insurance</t>
  </si>
  <si>
    <t>Liberty  General Insurance Co. Ltd</t>
  </si>
  <si>
    <t>Magma General Insurance Limited</t>
  </si>
  <si>
    <t>National Insurance Co Ltd</t>
  </si>
  <si>
    <t>Navi General Insurance Co. Ltd</t>
  </si>
  <si>
    <t>Raheja QBE General Insurance Co Ltd</t>
  </si>
  <si>
    <t>Royal Sundaram General Insurance Co Ltd</t>
  </si>
  <si>
    <t>SBI General Insurance Co Ltd</t>
  </si>
  <si>
    <t>Shriram General Insurance Co Ltd</t>
  </si>
  <si>
    <t>Tata AIG General Insurance Co Ltd</t>
  </si>
  <si>
    <t>The New India Assurance Co Ltd</t>
  </si>
  <si>
    <t>The Oriental Insurance Co Ltd</t>
  </si>
  <si>
    <t>United India Insurance Co Ltd</t>
  </si>
  <si>
    <t>Universal Sompo General Insurance Co Ltd</t>
  </si>
  <si>
    <t>Zuno General Insurance Co Ltd</t>
  </si>
  <si>
    <t>Zurich Kotak Mahindra General Insurance Co Ltd</t>
  </si>
  <si>
    <t>Previous period as on 31.03.2025</t>
  </si>
  <si>
    <t>Stand-alone Health Insurers</t>
  </si>
  <si>
    <t>Aditya Birla Health Insurance Co Ltd</t>
  </si>
  <si>
    <t>Care Health Insurance Ltd</t>
  </si>
  <si>
    <t>Galaxy Health Insurance Company Ltd</t>
  </si>
  <si>
    <t>ManipalCigna Health Insurance Co Ltd</t>
  </si>
  <si>
    <t>Narayana Health Insurance Ltd</t>
  </si>
  <si>
    <t>Star Health &amp; Allied Insurance Co Ltd</t>
  </si>
  <si>
    <t>Stand Alone Health Cos Sub Total</t>
  </si>
  <si>
    <t>Specialized Companies</t>
  </si>
  <si>
    <t>Agriculture Insurance Co Of India Ltd</t>
  </si>
  <si>
    <t>ECGC Ltd</t>
  </si>
  <si>
    <t>Total - Specialized companies</t>
  </si>
  <si>
    <t>% Change over previous period</t>
  </si>
  <si>
    <t>Note:</t>
  </si>
  <si>
    <t>Operating Profit</t>
  </si>
  <si>
    <t>Profit/ (Loss)  Before Tax</t>
  </si>
  <si>
    <t>Profit/ (Loss) After Tax</t>
  </si>
  <si>
    <t>Gross Incurred Claims Ratio (%)</t>
  </si>
  <si>
    <t>Net retention (NP/GWP) - in %tage</t>
  </si>
  <si>
    <t>Net Incurred Claims/NEP (%)</t>
  </si>
  <si>
    <t>Commission/NWP</t>
  </si>
  <si>
    <t>Expenses of Mgmt. / NWP</t>
  </si>
  <si>
    <t>Combined Ratio (IRDAI circular Ref: IRDA/F&amp;I/CIR/F&amp;A/231/10/2012)</t>
  </si>
  <si>
    <t>No. of Employees</t>
  </si>
  <si>
    <t>No.of Agents</t>
  </si>
  <si>
    <t>No. of Offices</t>
  </si>
  <si>
    <t>No.of Policies</t>
  </si>
  <si>
    <t>No.of Point of Sale Personnel</t>
  </si>
  <si>
    <t>FDI (Rs Cr)</t>
  </si>
  <si>
    <t xml:space="preserve"> Capital &amp; Free Reserves (*) </t>
  </si>
  <si>
    <t>Investments in infrastructure/ social Sectors</t>
  </si>
  <si>
    <t>Niva bupa health insurance company limited</t>
  </si>
  <si>
    <t>Investment income allocated to Policyholders</t>
  </si>
  <si>
    <t>Transfer to Policyholders</t>
  </si>
  <si>
    <t>Other Income less Other Outgo</t>
  </si>
  <si>
    <t>Carry forward losses</t>
  </si>
  <si>
    <t>Solvency Ratio</t>
  </si>
  <si>
    <t>Investment Income allocated to Shareholders' fund</t>
  </si>
  <si>
    <t>Transfer from shareholder funds (**)</t>
  </si>
  <si>
    <t>** Contribution from shareholders' funds are divided into two parts:</t>
  </si>
  <si>
    <t>(i) Towards Expenses of Management</t>
  </si>
  <si>
    <t>(ii) Towards Remuneration of KMP/CEO's etc.</t>
  </si>
  <si>
    <t>PSU's</t>
  </si>
  <si>
    <t>PSU's- Sub total</t>
  </si>
  <si>
    <t>Private Insurers  - Sub Total</t>
  </si>
  <si>
    <t>General Insurers - Sub total</t>
  </si>
  <si>
    <t>Private  Insurers  Sub Total</t>
  </si>
  <si>
    <t>Private Insurers  Sub Total</t>
  </si>
  <si>
    <t>Long term premiums not acccounted</t>
  </si>
  <si>
    <t>Foreign Premium</t>
  </si>
  <si>
    <t>National</t>
  </si>
  <si>
    <t>New India</t>
  </si>
  <si>
    <t>Oriental</t>
  </si>
  <si>
    <t>Niva Bupa Health Insurance Company limited</t>
  </si>
  <si>
    <t>Niva Bupa Health Insurance Company Ltd.</t>
  </si>
  <si>
    <t xml:space="preserve">Industry  Total </t>
  </si>
  <si>
    <t>Industry Total</t>
  </si>
  <si>
    <t>General Insurers including SAHI Companies</t>
  </si>
  <si>
    <t>Gross Direct Premium - Total</t>
  </si>
  <si>
    <t xml:space="preserve">Gross Direct Premium out of India </t>
  </si>
  <si>
    <t>Gross Direct Premium in India (GDPI)</t>
  </si>
  <si>
    <t>Long term premium + GDPI for year 24-25</t>
  </si>
  <si>
    <t>Long term premium + GDPI for year 25-26</t>
  </si>
  <si>
    <t>Market shares</t>
  </si>
  <si>
    <t>24-25</t>
  </si>
  <si>
    <t>Pvt Sector</t>
  </si>
  <si>
    <t>Health cos</t>
  </si>
  <si>
    <t>Others</t>
  </si>
  <si>
    <t>25-26</t>
  </si>
  <si>
    <t>-</t>
  </si>
  <si>
    <t>FINANCIAL HIGHLIGHTS FOR THE PERIOD ENDED 31st MARCH 2026</t>
  </si>
  <si>
    <t>FINANCIAL HIGHLIGHTS FOR THE  YEAR ENDED 31ST MARCH 2026</t>
  </si>
  <si>
    <t>Source: NL1-47 of 25-26 last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</si>
</sst>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3" fillId="0" borderId="1" xfId="0" applyFont="1" applyBorder="1"/>
    <xf numFmtId="164" fontId="2" fillId="0" borderId="1" xfId="1" applyFont="1" applyBorder="1"/>
    <xf numFmtId="164" fontId="3" fillId="0" borderId="1" xfId="1" applyFont="1" applyBorder="1"/>
    <xf numFmtId="10" fontId="2" fillId="0" borderId="1" xfId="2" applyNumberFormat="1" applyFont="1" applyBorder="1"/>
    <xf numFmtId="10" fontId="2" fillId="0" borderId="1" xfId="1" applyNumberFormat="1" applyFont="1" applyBorder="1"/>
    <xf numFmtId="10" fontId="3" fillId="0" borderId="1" xfId="1" applyNumberFormat="1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10" fontId="0" fillId="0" borderId="0" xfId="0" applyNumberFormat="1"/>
    <xf numFmtId="0" fontId="5" fillId="0" borderId="1" xfId="0" applyFont="1" applyBorder="1"/>
    <xf numFmtId="0" fontId="6" fillId="0" borderId="1" xfId="0" applyFont="1" applyBorder="1"/>
    <xf numFmtId="165" fontId="2" fillId="0" borderId="1" xfId="1" applyNumberFormat="1" applyFont="1" applyBorder="1"/>
    <xf numFmtId="0" fontId="0" fillId="0" borderId="1" xfId="0" applyBorder="1"/>
    <xf numFmtId="164" fontId="6" fillId="0" borderId="1" xfId="1" applyFont="1" applyBorder="1"/>
    <xf numFmtId="164" fontId="2" fillId="0" borderId="1" xfId="0" applyNumberFormat="1" applyFont="1" applyBorder="1"/>
    <xf numFmtId="164" fontId="5" fillId="0" borderId="1" xfId="0" applyNumberFormat="1" applyFont="1" applyBorder="1"/>
    <xf numFmtId="164" fontId="2" fillId="0" borderId="1" xfId="1" applyFont="1" applyFill="1" applyBorder="1"/>
    <xf numFmtId="164" fontId="5" fillId="0" borderId="1" xfId="1" applyFont="1" applyBorder="1"/>
    <xf numFmtId="164" fontId="2" fillId="0" borderId="1" xfId="1" applyFont="1" applyBorder="1" applyAlignment="1">
      <alignment horizontal="right"/>
    </xf>
    <xf numFmtId="164" fontId="7" fillId="0" borderId="1" xfId="1" applyFont="1" applyBorder="1"/>
    <xf numFmtId="165" fontId="3" fillId="0" borderId="1" xfId="1" applyNumberFormat="1" applyFont="1" applyBorder="1"/>
    <xf numFmtId="0" fontId="0" fillId="0" borderId="4" xfId="0" applyBorder="1"/>
    <xf numFmtId="164" fontId="0" fillId="0" borderId="0" xfId="1" applyFont="1"/>
    <xf numFmtId="165" fontId="2" fillId="0" borderId="1" xfId="1" applyNumberFormat="1" applyFont="1" applyFill="1" applyBorder="1"/>
    <xf numFmtId="165" fontId="2" fillId="0" borderId="1" xfId="0" applyNumberFormat="1" applyFont="1" applyBorder="1"/>
    <xf numFmtId="43" fontId="0" fillId="0" borderId="0" xfId="0" applyNumberFormat="1"/>
    <xf numFmtId="43" fontId="0" fillId="0" borderId="5" xfId="0" applyNumberFormat="1" applyBorder="1"/>
    <xf numFmtId="0" fontId="9" fillId="0" borderId="0" xfId="0" applyFont="1"/>
    <xf numFmtId="43" fontId="9" fillId="0" borderId="0" xfId="0" applyNumberFormat="1" applyFont="1"/>
    <xf numFmtId="166" fontId="0" fillId="0" borderId="0" xfId="2" applyNumberFormat="1" applyFont="1"/>
    <xf numFmtId="0" fontId="0" fillId="0" borderId="0" xfId="0" applyAlignment="1">
      <alignment horizontal="center"/>
    </xf>
    <xf numFmtId="10" fontId="0" fillId="0" borderId="0" xfId="2" applyNumberFormat="1" applyFont="1"/>
    <xf numFmtId="164" fontId="0" fillId="0" borderId="0" xfId="0" applyNumberFormat="1"/>
    <xf numFmtId="0" fontId="8" fillId="0" borderId="0" xfId="0" applyFont="1"/>
    <xf numFmtId="164" fontId="6" fillId="0" borderId="1" xfId="0" applyNumberFormat="1" applyFont="1" applyBorder="1"/>
    <xf numFmtId="164" fontId="5" fillId="0" borderId="1" xfId="1" applyFont="1" applyBorder="1" applyAlignment="1">
      <alignment horizontal="center"/>
    </xf>
    <xf numFmtId="165" fontId="3" fillId="0" borderId="1" xfId="0" applyNumberFormat="1" applyFont="1" applyBorder="1"/>
    <xf numFmtId="164" fontId="10" fillId="0" borderId="1" xfId="1" applyFont="1" applyBorder="1"/>
    <xf numFmtId="166" fontId="1" fillId="0" borderId="3" xfId="2" applyNumberFormat="1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"/>
  <sheetViews>
    <sheetView tabSelected="1" workbookViewId="0">
      <selection activeCell="B6" sqref="B6"/>
    </sheetView>
  </sheetViews>
  <sheetFormatPr defaultRowHeight="14.4" x14ac:dyDescent="0.3"/>
  <cols>
    <col min="1" max="1" width="44.5546875" customWidth="1"/>
    <col min="2" max="3" width="13.88671875" customWidth="1"/>
    <col min="4" max="4" width="15.44140625" customWidth="1"/>
    <col min="5" max="5" width="15" customWidth="1"/>
    <col min="6" max="6" width="13.88671875" customWidth="1"/>
    <col min="7" max="7" width="15" customWidth="1"/>
    <col min="8" max="8" width="14.44140625" customWidth="1"/>
    <col min="9" max="9" width="12.77734375" customWidth="1"/>
    <col min="10" max="10" width="11.109375" customWidth="1"/>
    <col min="11" max="11" width="13.77734375" customWidth="1"/>
    <col min="12" max="12" width="10.88671875" customWidth="1"/>
    <col min="13" max="13" width="13.5546875" customWidth="1"/>
    <col min="14" max="14" width="14" customWidth="1"/>
    <col min="15" max="15" width="20.33203125" customWidth="1"/>
    <col min="16" max="16" width="12.44140625" customWidth="1"/>
    <col min="17" max="17" width="10.109375" bestFit="1" customWidth="1"/>
  </cols>
  <sheetData>
    <row r="1" spans="1:16" ht="15.6" x14ac:dyDescent="0.3">
      <c r="A1" s="44" t="s">
        <v>111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6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" t="s">
        <v>0</v>
      </c>
      <c r="O2" s="1"/>
    </row>
    <row r="3" spans="1:16" ht="46.2" customHeight="1" x14ac:dyDescent="0.3">
      <c r="A3" s="3" t="s">
        <v>1</v>
      </c>
      <c r="B3" s="3" t="s">
        <v>2</v>
      </c>
      <c r="C3" s="3" t="s">
        <v>88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12</v>
      </c>
      <c r="L3" s="3" t="s">
        <v>10</v>
      </c>
      <c r="M3" s="3" t="s">
        <v>11</v>
      </c>
      <c r="N3" s="3" t="s">
        <v>78</v>
      </c>
      <c r="O3" s="3" t="s">
        <v>72</v>
      </c>
      <c r="P3" s="3" t="s">
        <v>54</v>
      </c>
    </row>
    <row r="4" spans="1:16" ht="15.6" x14ac:dyDescent="0.3">
      <c r="A4" s="5" t="s">
        <v>13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17"/>
    </row>
    <row r="5" spans="1:16" ht="15.6" x14ac:dyDescent="0.3">
      <c r="A5" s="2" t="s">
        <v>14</v>
      </c>
      <c r="B5" s="6">
        <v>2588.2199999999998</v>
      </c>
      <c r="C5" s="6">
        <v>107.67</v>
      </c>
      <c r="D5" s="6">
        <v>2731.68</v>
      </c>
      <c r="E5" s="6">
        <v>2023.65</v>
      </c>
      <c r="F5" s="6">
        <v>1917.91</v>
      </c>
      <c r="G5" s="6">
        <v>2886.89</v>
      </c>
      <c r="H5" s="6">
        <v>1270.74</v>
      </c>
      <c r="I5" s="6">
        <v>230.8</v>
      </c>
      <c r="J5" s="6">
        <v>623.13</v>
      </c>
      <c r="K5" s="22">
        <f t="shared" ref="K5:K25" si="0">F5-H5-I5-J5</f>
        <v>-206.75999999999993</v>
      </c>
      <c r="L5" s="6">
        <v>0</v>
      </c>
      <c r="M5" s="6"/>
      <c r="N5" s="6">
        <v>140.81</v>
      </c>
      <c r="O5" s="6">
        <v>213.93</v>
      </c>
      <c r="P5" s="19">
        <f t="shared" ref="P5:P25" si="1">SUM(K5:O5)</f>
        <v>147.98000000000008</v>
      </c>
    </row>
    <row r="6" spans="1:16" ht="15.6" x14ac:dyDescent="0.3">
      <c r="A6" s="2" t="s">
        <v>15</v>
      </c>
      <c r="B6" s="6">
        <v>23178.52</v>
      </c>
      <c r="C6" s="6">
        <v>951.47</v>
      </c>
      <c r="D6" s="6">
        <v>23325.82</v>
      </c>
      <c r="E6" s="6">
        <v>10081.719999999999</v>
      </c>
      <c r="F6" s="6">
        <v>9518.81</v>
      </c>
      <c r="G6" s="6">
        <v>15840.04</v>
      </c>
      <c r="H6" s="6">
        <v>6906.68</v>
      </c>
      <c r="I6" s="6">
        <v>687.4</v>
      </c>
      <c r="J6" s="6">
        <v>2365.52</v>
      </c>
      <c r="K6" s="22">
        <f t="shared" si="0"/>
        <v>-440.79000000000087</v>
      </c>
      <c r="L6" s="6">
        <v>0</v>
      </c>
      <c r="M6" s="22">
        <v>-10</v>
      </c>
      <c r="N6" s="6">
        <v>35.94</v>
      </c>
      <c r="O6" s="6">
        <v>2194.7800000000002</v>
      </c>
      <c r="P6" s="19">
        <f t="shared" si="1"/>
        <v>1779.9299999999994</v>
      </c>
    </row>
    <row r="7" spans="1:16" ht="15.6" x14ac:dyDescent="0.3">
      <c r="A7" s="2" t="s">
        <v>16</v>
      </c>
      <c r="B7" s="6">
        <v>7762.06</v>
      </c>
      <c r="C7" s="6">
        <v>410.41</v>
      </c>
      <c r="D7" s="6">
        <v>8904.2199999999993</v>
      </c>
      <c r="E7" s="6">
        <v>6599.75</v>
      </c>
      <c r="F7" s="6">
        <v>6603.68</v>
      </c>
      <c r="G7" s="6">
        <v>6312.3</v>
      </c>
      <c r="H7" s="6">
        <v>5361.09</v>
      </c>
      <c r="I7" s="6">
        <v>1442.44</v>
      </c>
      <c r="J7" s="6">
        <v>804.15</v>
      </c>
      <c r="K7" s="22">
        <f t="shared" si="0"/>
        <v>-1003.9999999999999</v>
      </c>
      <c r="L7" s="6">
        <v>0</v>
      </c>
      <c r="M7" s="6">
        <v>1.02</v>
      </c>
      <c r="N7" s="6">
        <v>2.91</v>
      </c>
      <c r="O7" s="6">
        <v>1226.6300000000001</v>
      </c>
      <c r="P7" s="19">
        <f t="shared" si="1"/>
        <v>226.56000000000017</v>
      </c>
    </row>
    <row r="8" spans="1:16" ht="15.6" x14ac:dyDescent="0.3">
      <c r="A8" s="2" t="s">
        <v>17</v>
      </c>
      <c r="B8" s="6">
        <v>5233.09</v>
      </c>
      <c r="C8" s="6">
        <v>106.33</v>
      </c>
      <c r="D8" s="6">
        <v>5866.5</v>
      </c>
      <c r="E8" s="6">
        <v>3551.56</v>
      </c>
      <c r="F8" s="6">
        <v>3629.35</v>
      </c>
      <c r="G8" s="6">
        <v>4280.1400000000003</v>
      </c>
      <c r="H8" s="6">
        <v>2881.5</v>
      </c>
      <c r="I8" s="6">
        <v>619.77</v>
      </c>
      <c r="J8" s="6">
        <v>661.89</v>
      </c>
      <c r="K8" s="22">
        <f t="shared" si="0"/>
        <v>-533.81000000000006</v>
      </c>
      <c r="L8" s="6">
        <v>0</v>
      </c>
      <c r="M8" s="6">
        <v>4.53</v>
      </c>
      <c r="N8" s="6">
        <v>10.17</v>
      </c>
      <c r="O8" s="6">
        <v>474.94</v>
      </c>
      <c r="P8" s="20">
        <f t="shared" si="1"/>
        <v>-44.17000000000013</v>
      </c>
    </row>
    <row r="9" spans="1:16" ht="15.6" x14ac:dyDescent="0.3">
      <c r="A9" s="2" t="s">
        <v>18</v>
      </c>
      <c r="B9" s="6">
        <v>9846.14</v>
      </c>
      <c r="C9" s="6">
        <v>303.36</v>
      </c>
      <c r="D9" s="6">
        <v>11294.09</v>
      </c>
      <c r="E9" s="6">
        <v>8321.33</v>
      </c>
      <c r="F9" s="6">
        <v>8414.34</v>
      </c>
      <c r="G9" s="6">
        <v>7402.75</v>
      </c>
      <c r="H9" s="6">
        <v>6133.02</v>
      </c>
      <c r="I9" s="6">
        <v>2344.2399999999998</v>
      </c>
      <c r="J9" s="6">
        <v>802.58</v>
      </c>
      <c r="K9" s="22">
        <f t="shared" si="0"/>
        <v>-865.50000000000011</v>
      </c>
      <c r="L9" s="6">
        <v>0</v>
      </c>
      <c r="M9" s="6">
        <v>0.62</v>
      </c>
      <c r="N9" s="6">
        <v>469.53</v>
      </c>
      <c r="O9" s="6">
        <v>1312.74</v>
      </c>
      <c r="P9" s="19">
        <f t="shared" si="1"/>
        <v>917.38999999999987</v>
      </c>
    </row>
    <row r="10" spans="1:16" ht="15.6" x14ac:dyDescent="0.3">
      <c r="A10" s="2" t="s">
        <v>19</v>
      </c>
      <c r="B10" s="6">
        <v>15025.19</v>
      </c>
      <c r="C10" s="6">
        <v>2285.38</v>
      </c>
      <c r="D10" s="6">
        <v>15768.76</v>
      </c>
      <c r="E10" s="6">
        <v>6505.94</v>
      </c>
      <c r="F10" s="6">
        <v>6857.86</v>
      </c>
      <c r="G10" s="6">
        <v>11657.74</v>
      </c>
      <c r="H10" s="6">
        <v>6135.77</v>
      </c>
      <c r="I10" s="6">
        <v>-377.36</v>
      </c>
      <c r="J10" s="6">
        <v>2136.73</v>
      </c>
      <c r="K10" s="22">
        <f t="shared" si="0"/>
        <v>-1037.2800000000007</v>
      </c>
      <c r="L10" s="6">
        <v>0</v>
      </c>
      <c r="M10" s="6">
        <v>7.83</v>
      </c>
      <c r="N10" s="6">
        <v>6.77</v>
      </c>
      <c r="O10" s="6">
        <v>1822.81</v>
      </c>
      <c r="P10" s="19">
        <f t="shared" si="1"/>
        <v>800.1299999999992</v>
      </c>
    </row>
    <row r="11" spans="1:16" ht="15.6" x14ac:dyDescent="0.3">
      <c r="A11" s="2" t="s">
        <v>20</v>
      </c>
      <c r="B11" s="6">
        <v>28712.46</v>
      </c>
      <c r="C11" s="6">
        <v>1620.33</v>
      </c>
      <c r="D11" s="6">
        <v>30618.09</v>
      </c>
      <c r="E11" s="6">
        <v>23374.48</v>
      </c>
      <c r="F11" s="6">
        <v>22263.57</v>
      </c>
      <c r="G11" s="6">
        <v>19669.14</v>
      </c>
      <c r="H11" s="6">
        <v>15828.47</v>
      </c>
      <c r="I11" s="6">
        <v>4484.1899999999996</v>
      </c>
      <c r="J11" s="6">
        <v>3058.55</v>
      </c>
      <c r="K11" s="22">
        <f t="shared" si="0"/>
        <v>-1107.6399999999994</v>
      </c>
      <c r="L11" s="6">
        <v>0</v>
      </c>
      <c r="M11" s="6">
        <v>78.8</v>
      </c>
      <c r="N11" s="6">
        <v>5.21</v>
      </c>
      <c r="O11" s="6">
        <v>3547.36</v>
      </c>
      <c r="P11" s="19">
        <f t="shared" si="1"/>
        <v>2523.7300000000005</v>
      </c>
    </row>
    <row r="12" spans="1:16" ht="15.6" x14ac:dyDescent="0.3">
      <c r="A12" s="2" t="s">
        <v>21</v>
      </c>
      <c r="B12" s="6">
        <v>8948.02</v>
      </c>
      <c r="C12" s="6">
        <v>79.819999999999993</v>
      </c>
      <c r="D12" s="6">
        <v>9333.92</v>
      </c>
      <c r="E12" s="6">
        <v>6147.28</v>
      </c>
      <c r="F12" s="6">
        <v>5948.7</v>
      </c>
      <c r="G12" s="6">
        <v>7100.05</v>
      </c>
      <c r="H12" s="6">
        <v>5064.05</v>
      </c>
      <c r="I12" s="6">
        <v>1106.9000000000001</v>
      </c>
      <c r="J12" s="6">
        <v>991.6</v>
      </c>
      <c r="K12" s="22">
        <f t="shared" si="0"/>
        <v>-1213.8500000000004</v>
      </c>
      <c r="L12" s="6">
        <v>0</v>
      </c>
      <c r="M12" s="22">
        <v>-2.59</v>
      </c>
      <c r="N12" s="6">
        <v>0</v>
      </c>
      <c r="O12" s="6">
        <v>1072.02</v>
      </c>
      <c r="P12" s="20">
        <f t="shared" si="1"/>
        <v>-144.4200000000003</v>
      </c>
    </row>
    <row r="13" spans="1:16" ht="15.6" x14ac:dyDescent="0.3">
      <c r="A13" s="2" t="s">
        <v>22</v>
      </c>
      <c r="B13" s="6">
        <v>12236.6</v>
      </c>
      <c r="C13" s="6">
        <v>775.56</v>
      </c>
      <c r="D13" s="6">
        <v>12743.11</v>
      </c>
      <c r="E13" s="6">
        <v>6797.55</v>
      </c>
      <c r="F13" s="6">
        <v>7021.32</v>
      </c>
      <c r="G13" s="6">
        <v>10587.98</v>
      </c>
      <c r="H13" s="6">
        <v>5809.17</v>
      </c>
      <c r="I13" s="6">
        <v>1464.94</v>
      </c>
      <c r="J13" s="6">
        <v>1398.11</v>
      </c>
      <c r="K13" s="22">
        <f t="shared" si="0"/>
        <v>-1650.9000000000003</v>
      </c>
      <c r="L13" s="6">
        <v>0</v>
      </c>
      <c r="M13" s="6">
        <v>6.48</v>
      </c>
      <c r="N13" s="6">
        <v>131.38</v>
      </c>
      <c r="O13" s="6">
        <v>1533.94</v>
      </c>
      <c r="P13" s="19">
        <f t="shared" si="1"/>
        <v>20.899999999999636</v>
      </c>
    </row>
    <row r="14" spans="1:16" ht="15.6" x14ac:dyDescent="0.3">
      <c r="A14" s="2" t="s">
        <v>23</v>
      </c>
      <c r="B14" s="6">
        <v>1056.46</v>
      </c>
      <c r="C14" s="6">
        <v>0</v>
      </c>
      <c r="D14" s="6">
        <v>1056.46</v>
      </c>
      <c r="E14" s="6">
        <v>587.53</v>
      </c>
      <c r="F14" s="6">
        <v>586.13</v>
      </c>
      <c r="G14" s="6">
        <v>808.29</v>
      </c>
      <c r="H14" s="6">
        <v>425.7</v>
      </c>
      <c r="I14" s="6">
        <v>-18.73</v>
      </c>
      <c r="J14" s="6">
        <v>225.54</v>
      </c>
      <c r="K14" s="22">
        <f t="shared" si="0"/>
        <v>-46.379999999999995</v>
      </c>
      <c r="L14" s="6">
        <v>0</v>
      </c>
      <c r="M14" s="6">
        <v>33.770000000000003</v>
      </c>
      <c r="N14" s="6"/>
      <c r="O14" s="6">
        <v>12.15</v>
      </c>
      <c r="P14" s="20">
        <f t="shared" si="1"/>
        <v>-0.45999999999999197</v>
      </c>
    </row>
    <row r="15" spans="1:16" ht="15.6" x14ac:dyDescent="0.3">
      <c r="A15" s="2" t="s">
        <v>24</v>
      </c>
      <c r="B15" s="6">
        <v>2814.82</v>
      </c>
      <c r="C15" s="6">
        <v>3.32</v>
      </c>
      <c r="D15" s="6">
        <v>3792.84</v>
      </c>
      <c r="E15" s="6">
        <v>3457.12</v>
      </c>
      <c r="F15" s="6">
        <v>2906.39</v>
      </c>
      <c r="G15" s="6">
        <v>2618.36</v>
      </c>
      <c r="H15" s="6">
        <v>2442.84</v>
      </c>
      <c r="I15" s="6">
        <v>736.43</v>
      </c>
      <c r="J15" s="6">
        <v>377.84</v>
      </c>
      <c r="K15" s="22">
        <f t="shared" si="0"/>
        <v>-650.72000000000025</v>
      </c>
      <c r="L15" s="6">
        <v>0</v>
      </c>
      <c r="M15" s="6">
        <v>0.94</v>
      </c>
      <c r="N15" s="6">
        <v>6.17</v>
      </c>
      <c r="O15" s="6">
        <v>289.31</v>
      </c>
      <c r="P15" s="20">
        <f t="shared" si="1"/>
        <v>-354.30000000000024</v>
      </c>
    </row>
    <row r="16" spans="1:16" ht="15.6" x14ac:dyDescent="0.3">
      <c r="A16" s="2" t="s">
        <v>25</v>
      </c>
      <c r="B16" s="6">
        <v>3615.48</v>
      </c>
      <c r="C16" s="6">
        <v>16.440000000000001</v>
      </c>
      <c r="D16" s="6">
        <v>4056.57</v>
      </c>
      <c r="E16" s="6">
        <v>3351.78</v>
      </c>
      <c r="F16" s="6">
        <v>3346.8</v>
      </c>
      <c r="G16" s="6">
        <v>3112.3</v>
      </c>
      <c r="H16" s="6">
        <v>2795.35</v>
      </c>
      <c r="I16" s="6">
        <v>710.9</v>
      </c>
      <c r="J16" s="6">
        <v>392.21</v>
      </c>
      <c r="K16" s="22">
        <f t="shared" si="0"/>
        <v>-551.65999999999963</v>
      </c>
      <c r="L16" s="6">
        <v>0</v>
      </c>
      <c r="M16" s="6">
        <v>1.23</v>
      </c>
      <c r="N16" s="6">
        <v>0</v>
      </c>
      <c r="O16" s="6">
        <v>528.29999999999995</v>
      </c>
      <c r="P16" s="20">
        <f t="shared" si="1"/>
        <v>-22.129999999999654</v>
      </c>
    </row>
    <row r="17" spans="1:16" ht="15.6" x14ac:dyDescent="0.3">
      <c r="A17" s="2" t="s">
        <v>27</v>
      </c>
      <c r="B17" s="6">
        <v>142.07</v>
      </c>
      <c r="C17" s="6">
        <v>13.1</v>
      </c>
      <c r="D17" s="6">
        <v>202.62</v>
      </c>
      <c r="E17" s="6">
        <v>190.67</v>
      </c>
      <c r="F17" s="6">
        <v>183.77</v>
      </c>
      <c r="G17" s="6">
        <v>196.69</v>
      </c>
      <c r="H17" s="6">
        <v>186.74</v>
      </c>
      <c r="I17" s="6">
        <v>12.74</v>
      </c>
      <c r="J17" s="6">
        <v>41.17</v>
      </c>
      <c r="K17" s="22">
        <f t="shared" si="0"/>
        <v>-56.88</v>
      </c>
      <c r="L17" s="6">
        <v>0</v>
      </c>
      <c r="M17" s="6">
        <v>0</v>
      </c>
      <c r="N17" s="6">
        <v>0</v>
      </c>
      <c r="O17" s="6">
        <v>37.68</v>
      </c>
      <c r="P17" s="20">
        <f t="shared" si="1"/>
        <v>-19.200000000000003</v>
      </c>
    </row>
    <row r="18" spans="1:16" ht="15.6" x14ac:dyDescent="0.3">
      <c r="A18" s="2" t="s">
        <v>28</v>
      </c>
      <c r="B18" s="6">
        <v>374.42</v>
      </c>
      <c r="C18" s="6">
        <v>0.45</v>
      </c>
      <c r="D18" s="6">
        <v>612.38</v>
      </c>
      <c r="E18" s="6">
        <v>401.36</v>
      </c>
      <c r="F18" s="6">
        <v>449.59</v>
      </c>
      <c r="G18" s="6">
        <v>510.17</v>
      </c>
      <c r="H18" s="6">
        <v>419.59</v>
      </c>
      <c r="I18" s="6">
        <v>82.3</v>
      </c>
      <c r="J18" s="6">
        <v>87.63</v>
      </c>
      <c r="K18" s="22">
        <f t="shared" si="0"/>
        <v>-139.93</v>
      </c>
      <c r="L18" s="6">
        <v>0</v>
      </c>
      <c r="M18" s="6">
        <v>0</v>
      </c>
      <c r="N18" s="6">
        <v>0</v>
      </c>
      <c r="O18" s="6">
        <v>54.15</v>
      </c>
      <c r="P18" s="20">
        <f t="shared" si="1"/>
        <v>-85.78</v>
      </c>
    </row>
    <row r="19" spans="1:16" ht="15.6" x14ac:dyDescent="0.3">
      <c r="A19" s="2" t="s">
        <v>29</v>
      </c>
      <c r="B19" s="6">
        <v>4396.32</v>
      </c>
      <c r="C19" s="6">
        <v>31.85</v>
      </c>
      <c r="D19" s="6">
        <v>4638.3100000000004</v>
      </c>
      <c r="E19" s="6">
        <v>3638.55</v>
      </c>
      <c r="F19" s="6">
        <v>3430.15</v>
      </c>
      <c r="G19" s="6">
        <v>3089.9</v>
      </c>
      <c r="H19" s="6">
        <v>2708.56</v>
      </c>
      <c r="I19" s="6">
        <v>892.8</v>
      </c>
      <c r="J19" s="6">
        <v>436.07</v>
      </c>
      <c r="K19" s="22">
        <f t="shared" si="0"/>
        <v>-607.27999999999975</v>
      </c>
      <c r="L19" s="6">
        <v>0</v>
      </c>
      <c r="M19" s="6">
        <v>1.26</v>
      </c>
      <c r="N19" s="6">
        <v>0.7</v>
      </c>
      <c r="O19" s="6">
        <v>663.21</v>
      </c>
      <c r="P19" s="19">
        <f t="shared" si="1"/>
        <v>57.890000000000327</v>
      </c>
    </row>
    <row r="20" spans="1:16" ht="15.6" x14ac:dyDescent="0.3">
      <c r="A20" s="2" t="s">
        <v>30</v>
      </c>
      <c r="B20" s="6">
        <v>15904.42</v>
      </c>
      <c r="C20" s="6">
        <v>415.42</v>
      </c>
      <c r="D20" s="6">
        <v>16094.58</v>
      </c>
      <c r="E20" s="6">
        <v>10178.870000000001</v>
      </c>
      <c r="F20" s="6">
        <v>9784.61</v>
      </c>
      <c r="G20" s="6">
        <v>11314.46</v>
      </c>
      <c r="H20" s="6">
        <v>7660.2</v>
      </c>
      <c r="I20" s="6">
        <v>1560.82</v>
      </c>
      <c r="J20" s="6">
        <v>1651.84</v>
      </c>
      <c r="K20" s="22">
        <f t="shared" si="0"/>
        <v>-1088.2499999999991</v>
      </c>
      <c r="L20" s="6">
        <v>0</v>
      </c>
      <c r="M20" s="6">
        <v>0</v>
      </c>
      <c r="N20" s="6">
        <v>0</v>
      </c>
      <c r="O20" s="6">
        <v>1457.96</v>
      </c>
      <c r="P20" s="19">
        <f t="shared" si="1"/>
        <v>369.71000000000095</v>
      </c>
    </row>
    <row r="21" spans="1:16" ht="15.6" x14ac:dyDescent="0.3">
      <c r="A21" s="2" t="s">
        <v>31</v>
      </c>
      <c r="B21" s="6">
        <v>4635.51</v>
      </c>
      <c r="C21" s="6">
        <v>2.4700000000000002</v>
      </c>
      <c r="D21" s="6">
        <v>4853.28</v>
      </c>
      <c r="E21" s="6">
        <v>4248.3999999999996</v>
      </c>
      <c r="F21" s="6">
        <v>3925.43</v>
      </c>
      <c r="G21" s="6">
        <v>2983.2</v>
      </c>
      <c r="H21" s="6">
        <v>2743.98</v>
      </c>
      <c r="I21" s="6">
        <v>942.4</v>
      </c>
      <c r="J21" s="6">
        <v>444.19</v>
      </c>
      <c r="K21" s="22">
        <f t="shared" si="0"/>
        <v>-205.14000000000016</v>
      </c>
      <c r="L21" s="6">
        <v>0</v>
      </c>
      <c r="M21" s="6">
        <v>0.5</v>
      </c>
      <c r="N21" s="6"/>
      <c r="O21" s="6">
        <v>854.74</v>
      </c>
      <c r="P21" s="19">
        <f t="shared" si="1"/>
        <v>650.09999999999991</v>
      </c>
    </row>
    <row r="22" spans="1:16" ht="15.6" x14ac:dyDescent="0.3">
      <c r="A22" s="2" t="s">
        <v>32</v>
      </c>
      <c r="B22" s="6">
        <v>20050.2</v>
      </c>
      <c r="C22" s="6">
        <v>1029.1199999999999</v>
      </c>
      <c r="D22" s="6">
        <v>20748.689999999999</v>
      </c>
      <c r="E22" s="6">
        <v>11697.23</v>
      </c>
      <c r="F22" s="6">
        <v>11661.81</v>
      </c>
      <c r="G22" s="6">
        <v>15534.19</v>
      </c>
      <c r="H22" s="6">
        <v>7902.58</v>
      </c>
      <c r="I22" s="6">
        <v>3029.43</v>
      </c>
      <c r="J22" s="6">
        <v>2104.59</v>
      </c>
      <c r="K22" s="22">
        <f t="shared" si="0"/>
        <v>-1374.7900000000004</v>
      </c>
      <c r="L22" s="6">
        <v>0</v>
      </c>
      <c r="M22" s="6">
        <v>3.89</v>
      </c>
      <c r="N22" s="6">
        <v>1024.6199999999999</v>
      </c>
      <c r="O22" s="6">
        <v>2288.66</v>
      </c>
      <c r="P22" s="19">
        <f t="shared" si="1"/>
        <v>1942.3799999999994</v>
      </c>
    </row>
    <row r="23" spans="1:16" ht="15.6" x14ac:dyDescent="0.3">
      <c r="A23" s="2" t="s">
        <v>36</v>
      </c>
      <c r="B23" s="6">
        <v>6008.18</v>
      </c>
      <c r="C23" s="6">
        <v>39.229999999999997</v>
      </c>
      <c r="D23" s="6">
        <v>6016.96</v>
      </c>
      <c r="E23" s="6">
        <v>3153.36</v>
      </c>
      <c r="F23" s="6">
        <v>2564.81</v>
      </c>
      <c r="G23" s="6">
        <v>3394.74</v>
      </c>
      <c r="H23" s="6">
        <v>1897.93</v>
      </c>
      <c r="I23" s="6">
        <v>307.07</v>
      </c>
      <c r="J23" s="6">
        <v>443.22</v>
      </c>
      <c r="K23" s="22">
        <f t="shared" si="0"/>
        <v>-83.410000000000139</v>
      </c>
      <c r="L23" s="6">
        <v>0</v>
      </c>
      <c r="M23" s="22">
        <v>-8.07</v>
      </c>
      <c r="N23" s="6">
        <v>3.85</v>
      </c>
      <c r="O23" s="6">
        <v>353.55</v>
      </c>
      <c r="P23" s="19">
        <f t="shared" si="1"/>
        <v>265.91999999999985</v>
      </c>
    </row>
    <row r="24" spans="1:16" ht="15.6" x14ac:dyDescent="0.3">
      <c r="A24" s="2" t="s">
        <v>37</v>
      </c>
      <c r="B24" s="6">
        <v>1219.1500000000001</v>
      </c>
      <c r="C24" s="6">
        <v>6</v>
      </c>
      <c r="D24" s="6">
        <v>1293.83</v>
      </c>
      <c r="E24" s="6">
        <v>723.5</v>
      </c>
      <c r="F24" s="6">
        <v>660.78</v>
      </c>
      <c r="G24" s="6">
        <v>885.65</v>
      </c>
      <c r="H24" s="6">
        <v>556.55999999999995</v>
      </c>
      <c r="I24" s="6">
        <v>126.05</v>
      </c>
      <c r="J24" s="6">
        <v>160.18</v>
      </c>
      <c r="K24" s="22">
        <f t="shared" si="0"/>
        <v>-182.01</v>
      </c>
      <c r="L24" s="6">
        <v>0</v>
      </c>
      <c r="M24" s="6">
        <v>1.1499999999999999</v>
      </c>
      <c r="N24" s="6">
        <v>8.11</v>
      </c>
      <c r="O24" s="6">
        <v>127.42</v>
      </c>
      <c r="P24" s="20">
        <f t="shared" si="1"/>
        <v>-45.33</v>
      </c>
    </row>
    <row r="25" spans="1:16" ht="15.6" x14ac:dyDescent="0.3">
      <c r="A25" s="2" t="s">
        <v>38</v>
      </c>
      <c r="B25" s="6">
        <v>2238.6999999999998</v>
      </c>
      <c r="C25" s="6">
        <v>239.8</v>
      </c>
      <c r="D25" s="6">
        <v>2327.7199999999998</v>
      </c>
      <c r="E25" s="6">
        <v>1737.48</v>
      </c>
      <c r="F25" s="6">
        <v>1672.05</v>
      </c>
      <c r="G25" s="6">
        <v>1765.88</v>
      </c>
      <c r="H25" s="6">
        <v>1461.52</v>
      </c>
      <c r="I25" s="6">
        <v>369.72</v>
      </c>
      <c r="J25" s="6">
        <v>451.75</v>
      </c>
      <c r="K25" s="22">
        <f t="shared" si="0"/>
        <v>-610.94000000000005</v>
      </c>
      <c r="L25" s="6">
        <v>1.06</v>
      </c>
      <c r="M25" s="6">
        <v>0.59</v>
      </c>
      <c r="N25" s="6">
        <v>172.58</v>
      </c>
      <c r="O25" s="6">
        <v>211.09</v>
      </c>
      <c r="P25" s="20">
        <f t="shared" si="1"/>
        <v>-225.62000000000003</v>
      </c>
    </row>
    <row r="26" spans="1:16" ht="15.6" x14ac:dyDescent="0.3">
      <c r="A26" s="5" t="s">
        <v>84</v>
      </c>
      <c r="B26" s="7">
        <f t="shared" ref="B26:K26" si="2">SUM(B5:B25)</f>
        <v>175986.03000000006</v>
      </c>
      <c r="C26" s="7">
        <f t="shared" si="2"/>
        <v>8437.5299999999988</v>
      </c>
      <c r="D26" s="7">
        <f t="shared" si="2"/>
        <v>186280.42999999996</v>
      </c>
      <c r="E26" s="7">
        <f t="shared" si="2"/>
        <v>116769.10999999999</v>
      </c>
      <c r="F26" s="7">
        <f t="shared" si="2"/>
        <v>113347.85999999999</v>
      </c>
      <c r="G26" s="7">
        <f t="shared" si="2"/>
        <v>131950.85999999999</v>
      </c>
      <c r="H26" s="7">
        <f t="shared" si="2"/>
        <v>86592.039999999979</v>
      </c>
      <c r="I26" s="7">
        <f t="shared" si="2"/>
        <v>20755.25</v>
      </c>
      <c r="J26" s="7">
        <f t="shared" si="2"/>
        <v>19658.490000000002</v>
      </c>
      <c r="K26" s="24">
        <f t="shared" si="2"/>
        <v>-13657.920000000002</v>
      </c>
      <c r="L26" s="7">
        <f>SUM(L5:L25)</f>
        <v>1.06</v>
      </c>
      <c r="M26" s="7">
        <f>SUM(M5:M25)</f>
        <v>121.95000000000002</v>
      </c>
      <c r="N26" s="7">
        <f>SUM(N5:N25)</f>
        <v>2018.7499999999995</v>
      </c>
      <c r="O26" s="7">
        <f>SUM(O5:O25)</f>
        <v>20277.37</v>
      </c>
      <c r="P26" s="7">
        <f>SUM(P5:P25)</f>
        <v>8761.2099999999991</v>
      </c>
    </row>
    <row r="27" spans="1:16" ht="15.6" x14ac:dyDescent="0.3">
      <c r="A27" s="2" t="s">
        <v>39</v>
      </c>
      <c r="B27" s="6">
        <v>162897.70000000001</v>
      </c>
      <c r="C27" s="6">
        <v>4183.6400000000003</v>
      </c>
      <c r="D27" s="6">
        <v>169508.91</v>
      </c>
      <c r="E27" s="6">
        <v>107514.20999999999</v>
      </c>
      <c r="F27" s="6">
        <v>106607.47</v>
      </c>
      <c r="G27" s="6">
        <v>121605.70000000003</v>
      </c>
      <c r="H27" s="6">
        <v>82625.339999999982</v>
      </c>
      <c r="I27" s="6">
        <v>18201.589999999997</v>
      </c>
      <c r="J27" s="6">
        <v>18178.599999999995</v>
      </c>
      <c r="K27" s="22">
        <v>-12398.059999999996</v>
      </c>
      <c r="L27" s="22">
        <v>-0.63000000000000012</v>
      </c>
      <c r="M27" s="6">
        <v>164.42000000000002</v>
      </c>
      <c r="N27" s="6">
        <v>1336.5000000000002</v>
      </c>
      <c r="O27" s="6">
        <v>18621.89</v>
      </c>
      <c r="P27" s="6">
        <v>7724.1200000000017</v>
      </c>
    </row>
    <row r="28" spans="1:16" ht="15.6" x14ac:dyDescent="0.3">
      <c r="A28" s="2"/>
      <c r="B28" s="6"/>
      <c r="C28" s="6"/>
      <c r="D28" s="6"/>
      <c r="E28" s="6"/>
      <c r="F28" s="6"/>
      <c r="G28" s="6"/>
      <c r="H28" s="6"/>
      <c r="I28" s="6"/>
      <c r="J28" s="6"/>
      <c r="K28" s="22"/>
      <c r="L28" s="6"/>
      <c r="M28" s="6"/>
      <c r="N28" s="6"/>
      <c r="O28" s="6"/>
      <c r="P28" s="2"/>
    </row>
    <row r="29" spans="1:16" ht="15.6" x14ac:dyDescent="0.3">
      <c r="A29" s="5" t="s">
        <v>82</v>
      </c>
      <c r="B29" s="6"/>
      <c r="C29" s="6"/>
      <c r="D29" s="6"/>
      <c r="E29" s="6"/>
      <c r="F29" s="6"/>
      <c r="G29" s="6"/>
      <c r="H29" s="6"/>
      <c r="I29" s="6"/>
      <c r="J29" s="6"/>
      <c r="K29" s="22"/>
      <c r="L29" s="6"/>
      <c r="M29" s="6"/>
      <c r="N29" s="6"/>
      <c r="O29" s="6"/>
      <c r="P29" s="2"/>
    </row>
    <row r="30" spans="1:16" ht="15.6" x14ac:dyDescent="0.3">
      <c r="A30" s="2" t="s">
        <v>26</v>
      </c>
      <c r="B30" s="6">
        <v>17734.98</v>
      </c>
      <c r="C30" s="6">
        <v>110.59</v>
      </c>
      <c r="D30" s="6">
        <v>18226.64</v>
      </c>
      <c r="E30" s="6">
        <v>15857.4</v>
      </c>
      <c r="F30" s="6">
        <v>15340.98</v>
      </c>
      <c r="G30" s="6">
        <v>16084.64</v>
      </c>
      <c r="H30" s="6">
        <v>14699.22</v>
      </c>
      <c r="I30" s="6">
        <v>1910.31</v>
      </c>
      <c r="J30" s="6">
        <v>5098.2299999999996</v>
      </c>
      <c r="K30" s="22">
        <f t="shared" ref="K30:K33" si="3">F30-H30-I30-J30</f>
        <v>-6366.7799999999988</v>
      </c>
      <c r="L30" s="6">
        <v>0</v>
      </c>
      <c r="M30" s="6">
        <v>0</v>
      </c>
      <c r="N30" s="6">
        <v>1733.14</v>
      </c>
      <c r="O30" s="6">
        <v>3778.33</v>
      </c>
      <c r="P30" s="20">
        <f t="shared" ref="P30:P33" si="4">SUM(K30:O30)</f>
        <v>-855.30999999999858</v>
      </c>
    </row>
    <row r="31" spans="1:16" ht="15.6" x14ac:dyDescent="0.3">
      <c r="A31" s="2" t="s">
        <v>33</v>
      </c>
      <c r="B31" s="6">
        <v>46023.46</v>
      </c>
      <c r="C31" s="6">
        <v>40.5</v>
      </c>
      <c r="D31" s="6">
        <v>47173.8</v>
      </c>
      <c r="E31" s="6">
        <v>39330.61</v>
      </c>
      <c r="F31" s="6">
        <v>38462.239999999998</v>
      </c>
      <c r="G31" s="6">
        <v>42377.47</v>
      </c>
      <c r="H31" s="6">
        <v>37942.15</v>
      </c>
      <c r="I31" s="6">
        <v>3836.43</v>
      </c>
      <c r="J31" s="6">
        <v>5565.5</v>
      </c>
      <c r="K31" s="22">
        <f t="shared" si="3"/>
        <v>-8881.8400000000038</v>
      </c>
      <c r="L31" s="6">
        <v>0</v>
      </c>
      <c r="M31" s="6">
        <v>0</v>
      </c>
      <c r="N31" s="6">
        <v>0</v>
      </c>
      <c r="O31" s="6">
        <v>8036.95</v>
      </c>
      <c r="P31" s="20">
        <f t="shared" si="4"/>
        <v>-844.89000000000397</v>
      </c>
    </row>
    <row r="32" spans="1:16" ht="15.6" x14ac:dyDescent="0.3">
      <c r="A32" s="2" t="s">
        <v>34</v>
      </c>
      <c r="B32" s="6">
        <v>21027.35</v>
      </c>
      <c r="C32" s="6">
        <v>105.59</v>
      </c>
      <c r="D32" s="6">
        <v>21398.41</v>
      </c>
      <c r="E32" s="6">
        <v>16007.72</v>
      </c>
      <c r="F32" s="6">
        <v>15933.07</v>
      </c>
      <c r="G32" s="6">
        <v>23255</v>
      </c>
      <c r="H32" s="6">
        <v>18051.509999999998</v>
      </c>
      <c r="I32" s="6">
        <v>1265.0899999999999</v>
      </c>
      <c r="J32" s="6">
        <v>3924.24</v>
      </c>
      <c r="K32" s="22">
        <f t="shared" si="3"/>
        <v>-7307.7699999999986</v>
      </c>
      <c r="L32" s="6">
        <v>0</v>
      </c>
      <c r="M32" s="6">
        <v>0</v>
      </c>
      <c r="N32" s="6">
        <v>0</v>
      </c>
      <c r="O32" s="6">
        <v>3266.9</v>
      </c>
      <c r="P32" s="20">
        <f t="shared" si="4"/>
        <v>-4040.8699999999985</v>
      </c>
    </row>
    <row r="33" spans="1:16" ht="15.6" x14ac:dyDescent="0.3">
      <c r="A33" s="2" t="s">
        <v>35</v>
      </c>
      <c r="B33" s="6">
        <v>21422.2</v>
      </c>
      <c r="C33" s="6">
        <v>41.8</v>
      </c>
      <c r="D33" s="6">
        <v>21684.61</v>
      </c>
      <c r="E33" s="6">
        <v>18769.12</v>
      </c>
      <c r="F33" s="6">
        <v>18197.47</v>
      </c>
      <c r="G33" s="6">
        <v>20278.2</v>
      </c>
      <c r="H33" s="6">
        <v>18449.810000000001</v>
      </c>
      <c r="I33" s="6">
        <v>3069.99</v>
      </c>
      <c r="J33" s="6">
        <v>5013.37</v>
      </c>
      <c r="K33" s="22">
        <f t="shared" si="3"/>
        <v>-8335.7000000000007</v>
      </c>
      <c r="L33" s="6">
        <v>0</v>
      </c>
      <c r="M33" s="6">
        <v>1.36</v>
      </c>
      <c r="N33" s="6">
        <v>1766</v>
      </c>
      <c r="O33" s="6">
        <v>3575.38</v>
      </c>
      <c r="P33" s="20">
        <f t="shared" si="4"/>
        <v>-2992.96</v>
      </c>
    </row>
    <row r="34" spans="1:16" ht="15.6" x14ac:dyDescent="0.3">
      <c r="A34" s="5" t="s">
        <v>83</v>
      </c>
      <c r="B34" s="7">
        <f>SUM(B30:B33)</f>
        <v>106207.99</v>
      </c>
      <c r="C34" s="7">
        <f>SUM(C30:C33)</f>
        <v>298.48</v>
      </c>
      <c r="D34" s="7">
        <f t="shared" ref="D34:J34" si="5">SUM(D30:D33)</f>
        <v>108483.46</v>
      </c>
      <c r="E34" s="7">
        <f t="shared" si="5"/>
        <v>89964.849999999991</v>
      </c>
      <c r="F34" s="7">
        <f t="shared" si="5"/>
        <v>87933.760000000009</v>
      </c>
      <c r="G34" s="7">
        <f t="shared" si="5"/>
        <v>101995.31</v>
      </c>
      <c r="H34" s="7">
        <f t="shared" si="5"/>
        <v>89142.69</v>
      </c>
      <c r="I34" s="7">
        <f t="shared" si="5"/>
        <v>10081.82</v>
      </c>
      <c r="J34" s="7">
        <f t="shared" si="5"/>
        <v>19601.34</v>
      </c>
      <c r="K34" s="24">
        <f t="shared" ref="K34" si="6">SUM(K30:K33)</f>
        <v>-30892.09</v>
      </c>
      <c r="L34" s="7">
        <f t="shared" ref="L34" si="7">SUM(L30:L33)</f>
        <v>0</v>
      </c>
      <c r="M34" s="7">
        <f t="shared" ref="M34" si="8">SUM(M30:M33)</f>
        <v>1.36</v>
      </c>
      <c r="N34" s="7">
        <f t="shared" ref="N34" si="9">SUM(N30:N33)</f>
        <v>3499.1400000000003</v>
      </c>
      <c r="O34" s="7">
        <f t="shared" ref="O34:P34" si="10">SUM(O30:O33)</f>
        <v>18657.559999999998</v>
      </c>
      <c r="P34" s="24">
        <f t="shared" si="10"/>
        <v>-8734.0300000000025</v>
      </c>
    </row>
    <row r="35" spans="1:16" ht="15.6" x14ac:dyDescent="0.3">
      <c r="A35" s="2" t="s">
        <v>39</v>
      </c>
      <c r="B35" s="6">
        <v>99225.31</v>
      </c>
      <c r="C35" s="6">
        <v>295.5</v>
      </c>
      <c r="D35" s="6">
        <v>101771.91000000002</v>
      </c>
      <c r="E35" s="6">
        <v>86193.26</v>
      </c>
      <c r="F35" s="6">
        <v>83668.97</v>
      </c>
      <c r="G35" s="6">
        <v>90158.17</v>
      </c>
      <c r="H35" s="6">
        <v>81410.789999999994</v>
      </c>
      <c r="I35" s="6">
        <v>8049.2400000000007</v>
      </c>
      <c r="J35" s="6">
        <v>12575.349999999999</v>
      </c>
      <c r="K35" s="22">
        <v>-18366.41</v>
      </c>
      <c r="L35" s="6">
        <v>0</v>
      </c>
      <c r="M35" s="6">
        <v>1.1599999999999999</v>
      </c>
      <c r="N35" s="6">
        <v>0</v>
      </c>
      <c r="O35" s="6">
        <v>17046.84</v>
      </c>
      <c r="P35" s="22">
        <v>-1318.4100000000017</v>
      </c>
    </row>
    <row r="36" spans="1:16" ht="15.6" x14ac:dyDescent="0.3">
      <c r="A36" s="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"/>
    </row>
    <row r="37" spans="1:16" ht="15.6" x14ac:dyDescent="0.3">
      <c r="A37" s="5" t="s">
        <v>85</v>
      </c>
      <c r="B37" s="7">
        <f>B34+B26</f>
        <v>282194.02000000008</v>
      </c>
      <c r="C37" s="7">
        <f t="shared" ref="C37:J37" si="11">C34+C26</f>
        <v>8736.0099999999984</v>
      </c>
      <c r="D37" s="7">
        <f t="shared" si="11"/>
        <v>294763.88999999996</v>
      </c>
      <c r="E37" s="7">
        <f t="shared" si="11"/>
        <v>206733.95999999996</v>
      </c>
      <c r="F37" s="7">
        <f t="shared" si="11"/>
        <v>201281.62</v>
      </c>
      <c r="G37" s="7">
        <f t="shared" si="11"/>
        <v>233946.16999999998</v>
      </c>
      <c r="H37" s="7">
        <f t="shared" si="11"/>
        <v>175734.72999999998</v>
      </c>
      <c r="I37" s="7">
        <f t="shared" si="11"/>
        <v>30837.07</v>
      </c>
      <c r="J37" s="7">
        <f t="shared" si="11"/>
        <v>39259.83</v>
      </c>
      <c r="K37" s="24">
        <f t="shared" ref="K37:P37" si="12">K34+K26</f>
        <v>-44550.01</v>
      </c>
      <c r="L37" s="7">
        <f t="shared" si="12"/>
        <v>1.06</v>
      </c>
      <c r="M37" s="7">
        <f t="shared" si="12"/>
        <v>123.31000000000002</v>
      </c>
      <c r="N37" s="7">
        <f t="shared" si="12"/>
        <v>5517.8899999999994</v>
      </c>
      <c r="O37" s="7">
        <f t="shared" si="12"/>
        <v>38934.929999999993</v>
      </c>
      <c r="P37" s="7">
        <f t="shared" si="12"/>
        <v>27.179999999996653</v>
      </c>
    </row>
    <row r="38" spans="1:16" ht="15.6" x14ac:dyDescent="0.3">
      <c r="A38" s="2" t="s">
        <v>39</v>
      </c>
      <c r="B38" s="6">
        <f>B35+B27</f>
        <v>262123.01</v>
      </c>
      <c r="C38" s="6">
        <f t="shared" ref="C38:K38" si="13">C35+C27</f>
        <v>4479.1400000000003</v>
      </c>
      <c r="D38" s="6">
        <f t="shared" si="13"/>
        <v>271280.82</v>
      </c>
      <c r="E38" s="6">
        <f t="shared" si="13"/>
        <v>193707.46999999997</v>
      </c>
      <c r="F38" s="6">
        <f t="shared" si="13"/>
        <v>190276.44</v>
      </c>
      <c r="G38" s="6">
        <f t="shared" si="13"/>
        <v>211763.87000000002</v>
      </c>
      <c r="H38" s="6">
        <f t="shared" si="13"/>
        <v>164036.12999999998</v>
      </c>
      <c r="I38" s="6">
        <f t="shared" si="13"/>
        <v>26250.829999999998</v>
      </c>
      <c r="J38" s="6">
        <f t="shared" si="13"/>
        <v>30753.949999999993</v>
      </c>
      <c r="K38" s="22">
        <f t="shared" si="13"/>
        <v>-30764.469999999994</v>
      </c>
      <c r="L38" s="22">
        <f t="shared" ref="L38:P38" si="14">L35+L27</f>
        <v>-0.63000000000000012</v>
      </c>
      <c r="M38" s="6">
        <f t="shared" si="14"/>
        <v>165.58</v>
      </c>
      <c r="N38" s="6">
        <f t="shared" si="14"/>
        <v>1336.5000000000002</v>
      </c>
      <c r="O38" s="6">
        <f t="shared" si="14"/>
        <v>35668.729999999996</v>
      </c>
      <c r="P38" s="6">
        <f t="shared" si="14"/>
        <v>6405.71</v>
      </c>
    </row>
    <row r="39" spans="1:16" ht="15.6" x14ac:dyDescent="0.3">
      <c r="A39" s="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2"/>
    </row>
    <row r="40" spans="1:16" ht="15.6" x14ac:dyDescent="0.3">
      <c r="A40" s="5" t="s">
        <v>40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2"/>
    </row>
    <row r="41" spans="1:16" ht="15.6" x14ac:dyDescent="0.3">
      <c r="A41" s="2" t="s">
        <v>41</v>
      </c>
      <c r="B41" s="6">
        <v>6238.26</v>
      </c>
      <c r="C41" s="6">
        <v>436.83</v>
      </c>
      <c r="D41" s="6">
        <v>6855.24</v>
      </c>
      <c r="E41" s="6">
        <v>5001.29</v>
      </c>
      <c r="F41" s="6">
        <v>4367.3100000000004</v>
      </c>
      <c r="G41" s="6">
        <v>4048.6</v>
      </c>
      <c r="H41" s="6">
        <v>3332.89</v>
      </c>
      <c r="I41" s="6">
        <v>351.97</v>
      </c>
      <c r="J41" s="6">
        <v>997.19</v>
      </c>
      <c r="K41" s="22">
        <f t="shared" ref="K41:K47" si="15">F41-H41-I41-J41</f>
        <v>-314.73999999999955</v>
      </c>
      <c r="L41" s="6">
        <v>0</v>
      </c>
      <c r="M41" s="6">
        <v>0</v>
      </c>
      <c r="N41" s="6">
        <v>5.92</v>
      </c>
      <c r="O41" s="6">
        <v>289.79000000000002</v>
      </c>
      <c r="P41" s="20">
        <f t="shared" ref="P41:P47" si="16">SUM(K41:O41)</f>
        <v>-19.029999999999518</v>
      </c>
    </row>
    <row r="42" spans="1:16" ht="15.6" x14ac:dyDescent="0.3">
      <c r="A42" s="2" t="s">
        <v>42</v>
      </c>
      <c r="B42" s="6">
        <v>10031.299999999999</v>
      </c>
      <c r="C42" s="6">
        <v>1000.27</v>
      </c>
      <c r="D42" s="6">
        <v>10416.450000000001</v>
      </c>
      <c r="E42" s="6">
        <v>7727.74</v>
      </c>
      <c r="F42" s="6">
        <v>7255.94</v>
      </c>
      <c r="G42" s="6">
        <v>6594.76</v>
      </c>
      <c r="H42" s="6">
        <v>5050.8900000000003</v>
      </c>
      <c r="I42" s="6">
        <v>1482.79</v>
      </c>
      <c r="J42" s="6">
        <v>1386.72</v>
      </c>
      <c r="K42" s="22">
        <f t="shared" si="15"/>
        <v>-664.46000000000072</v>
      </c>
      <c r="L42" s="6">
        <v>0</v>
      </c>
      <c r="M42" s="6">
        <v>0</v>
      </c>
      <c r="N42" s="6">
        <v>9.91</v>
      </c>
      <c r="O42" s="6">
        <v>503.34</v>
      </c>
      <c r="P42" s="20">
        <f t="shared" si="16"/>
        <v>-151.21000000000078</v>
      </c>
    </row>
    <row r="43" spans="1:16" ht="15.6" x14ac:dyDescent="0.3">
      <c r="A43" s="2" t="s">
        <v>43</v>
      </c>
      <c r="B43" s="6">
        <v>148.13999999999999</v>
      </c>
      <c r="C43" s="6">
        <v>12.25</v>
      </c>
      <c r="D43" s="6">
        <v>148.13999999999999</v>
      </c>
      <c r="E43" s="6">
        <v>140.99</v>
      </c>
      <c r="F43" s="6">
        <v>78.5</v>
      </c>
      <c r="G43" s="6">
        <v>28.36</v>
      </c>
      <c r="H43" s="6">
        <v>26.96</v>
      </c>
      <c r="I43" s="6">
        <v>24.45</v>
      </c>
      <c r="J43" s="6">
        <v>147.37</v>
      </c>
      <c r="K43" s="22">
        <f t="shared" si="15"/>
        <v>-120.28</v>
      </c>
      <c r="L43" s="6">
        <v>0</v>
      </c>
      <c r="M43" s="6"/>
      <c r="N43" s="6">
        <v>112.08</v>
      </c>
      <c r="O43" s="6">
        <v>4.83</v>
      </c>
      <c r="P43" s="20">
        <f t="shared" si="16"/>
        <v>-3.3700000000000028</v>
      </c>
    </row>
    <row r="44" spans="1:16" ht="15.6" x14ac:dyDescent="0.3">
      <c r="A44" s="2" t="s">
        <v>44</v>
      </c>
      <c r="B44" s="6">
        <v>2212.96</v>
      </c>
      <c r="C44" s="6">
        <v>189.99</v>
      </c>
      <c r="D44" s="6">
        <v>2510.23</v>
      </c>
      <c r="E44" s="6">
        <v>2418.23</v>
      </c>
      <c r="F44" s="6">
        <v>2147.42</v>
      </c>
      <c r="G44" s="6">
        <v>1905.3</v>
      </c>
      <c r="H44" s="6">
        <v>1839.49</v>
      </c>
      <c r="I44" s="6">
        <v>371.82</v>
      </c>
      <c r="J44" s="6">
        <v>477.34</v>
      </c>
      <c r="K44" s="22">
        <f t="shared" si="15"/>
        <v>-541.2299999999999</v>
      </c>
      <c r="L44" s="6">
        <v>0</v>
      </c>
      <c r="M44" s="6"/>
      <c r="N44" s="6"/>
      <c r="O44" s="6">
        <v>142.09</v>
      </c>
      <c r="P44" s="20">
        <f t="shared" si="16"/>
        <v>-399.13999999999987</v>
      </c>
    </row>
    <row r="45" spans="1:16" ht="15.6" x14ac:dyDescent="0.3">
      <c r="A45" s="2" t="s">
        <v>93</v>
      </c>
      <c r="B45" s="6">
        <v>8585.92</v>
      </c>
      <c r="C45" s="6">
        <v>846.99</v>
      </c>
      <c r="D45" s="6">
        <v>8585.92</v>
      </c>
      <c r="E45" s="6">
        <v>6806.3</v>
      </c>
      <c r="F45" s="6">
        <v>6067.57</v>
      </c>
      <c r="G45" s="6">
        <v>5069.74</v>
      </c>
      <c r="H45" s="6">
        <v>4132.58</v>
      </c>
      <c r="I45" s="6">
        <v>1226.76</v>
      </c>
      <c r="J45" s="6">
        <v>1174.55</v>
      </c>
      <c r="K45" s="22">
        <f t="shared" si="15"/>
        <v>-466.32000000000016</v>
      </c>
      <c r="L45" s="6">
        <v>0</v>
      </c>
      <c r="M45" s="6"/>
      <c r="N45" s="6">
        <v>1.34</v>
      </c>
      <c r="O45" s="6">
        <v>404.76</v>
      </c>
      <c r="P45" s="20">
        <f t="shared" si="16"/>
        <v>-60.220000000000198</v>
      </c>
    </row>
    <row r="46" spans="1:16" ht="15.6" x14ac:dyDescent="0.3">
      <c r="A46" s="2" t="s">
        <v>45</v>
      </c>
      <c r="B46" s="6">
        <v>43.84</v>
      </c>
      <c r="C46" s="6">
        <v>0.73</v>
      </c>
      <c r="D46" s="6">
        <v>43.84</v>
      </c>
      <c r="E46" s="6">
        <v>42.09</v>
      </c>
      <c r="F46" s="6">
        <v>16.25</v>
      </c>
      <c r="G46" s="6">
        <v>6.91</v>
      </c>
      <c r="H46" s="6">
        <v>14.62</v>
      </c>
      <c r="I46" s="6">
        <v>1.02</v>
      </c>
      <c r="J46" s="6">
        <v>26.87</v>
      </c>
      <c r="K46" s="22">
        <f t="shared" si="15"/>
        <v>-26.26</v>
      </c>
      <c r="L46" s="6">
        <v>0</v>
      </c>
      <c r="M46" s="6">
        <v>0</v>
      </c>
      <c r="N46" s="6">
        <v>12.75</v>
      </c>
      <c r="O46" s="6">
        <v>2.4300000000000002</v>
      </c>
      <c r="P46" s="20">
        <f t="shared" si="16"/>
        <v>-11.080000000000002</v>
      </c>
    </row>
    <row r="47" spans="1:16" ht="15.6" x14ac:dyDescent="0.3">
      <c r="A47" s="2" t="s">
        <v>46</v>
      </c>
      <c r="B47" s="6">
        <v>18606.43</v>
      </c>
      <c r="C47" s="6">
        <v>1763.47</v>
      </c>
      <c r="D47" s="6">
        <v>18621.919999999998</v>
      </c>
      <c r="E47" s="6">
        <v>17650.25</v>
      </c>
      <c r="F47" s="6">
        <v>16596.689999999999</v>
      </c>
      <c r="G47" s="6">
        <v>12070.56</v>
      </c>
      <c r="H47" s="6">
        <v>11375.15</v>
      </c>
      <c r="I47" s="6">
        <v>2673.33</v>
      </c>
      <c r="J47" s="6">
        <v>2959.83</v>
      </c>
      <c r="K47" s="22">
        <f t="shared" si="15"/>
        <v>-411.6200000000008</v>
      </c>
      <c r="L47" s="6">
        <v>0</v>
      </c>
      <c r="M47" s="6">
        <v>1.01</v>
      </c>
      <c r="N47" s="6">
        <v>5.91</v>
      </c>
      <c r="O47" s="6">
        <v>767.31</v>
      </c>
      <c r="P47" s="39">
        <f t="shared" si="16"/>
        <v>362.60999999999916</v>
      </c>
    </row>
    <row r="48" spans="1:16" ht="15.6" x14ac:dyDescent="0.3">
      <c r="A48" s="5" t="s">
        <v>47</v>
      </c>
      <c r="B48" s="7">
        <f t="shared" ref="B48:K48" si="17">SUM(B41:B47)</f>
        <v>45866.850000000006</v>
      </c>
      <c r="C48" s="7">
        <f t="shared" si="17"/>
        <v>4250.53</v>
      </c>
      <c r="D48" s="7">
        <f t="shared" si="17"/>
        <v>47181.740000000005</v>
      </c>
      <c r="E48" s="7">
        <f t="shared" si="17"/>
        <v>39786.89</v>
      </c>
      <c r="F48" s="7">
        <f t="shared" si="17"/>
        <v>36529.679999999993</v>
      </c>
      <c r="G48" s="7">
        <f t="shared" si="17"/>
        <v>29724.230000000003</v>
      </c>
      <c r="H48" s="7">
        <f t="shared" si="17"/>
        <v>25772.58</v>
      </c>
      <c r="I48" s="7">
        <f t="shared" si="17"/>
        <v>6132.1399999999994</v>
      </c>
      <c r="J48" s="7">
        <f t="shared" si="17"/>
        <v>7169.87</v>
      </c>
      <c r="K48" s="24">
        <f t="shared" si="17"/>
        <v>-2544.9100000000012</v>
      </c>
      <c r="L48" s="7">
        <f>SUM(L41:L47)</f>
        <v>0</v>
      </c>
      <c r="M48" s="7">
        <f>SUM(M41:M47)</f>
        <v>1.01</v>
      </c>
      <c r="N48" s="7">
        <f>SUM(N41:N47)</f>
        <v>147.91</v>
      </c>
      <c r="O48" s="7">
        <f>SUM(O41:O47)</f>
        <v>2114.5500000000002</v>
      </c>
      <c r="P48" s="24">
        <f>SUM(P41:P47)</f>
        <v>-281.44000000000136</v>
      </c>
    </row>
    <row r="49" spans="1:16" ht="15.6" x14ac:dyDescent="0.3">
      <c r="A49" s="2" t="s">
        <v>39</v>
      </c>
      <c r="B49" s="6">
        <v>38435.25</v>
      </c>
      <c r="C49" s="6">
        <v>2509.37</v>
      </c>
      <c r="D49" s="6">
        <v>39018.959999999999</v>
      </c>
      <c r="E49" s="6">
        <v>33168.79</v>
      </c>
      <c r="F49" s="6">
        <v>31123.95</v>
      </c>
      <c r="G49" s="6">
        <v>24068.68</v>
      </c>
      <c r="H49" s="6">
        <v>21182.9</v>
      </c>
      <c r="I49" s="6">
        <v>5360.16</v>
      </c>
      <c r="J49" s="6">
        <v>6216.1399999999994</v>
      </c>
      <c r="K49" s="22">
        <v>-1635.2499999999991</v>
      </c>
      <c r="L49" s="6">
        <v>0</v>
      </c>
      <c r="M49" s="6">
        <v>26.03</v>
      </c>
      <c r="N49" s="6">
        <v>465.28999999999996</v>
      </c>
      <c r="O49" s="6">
        <v>1723.88</v>
      </c>
      <c r="P49" s="2">
        <v>579.95000000000095</v>
      </c>
    </row>
    <row r="51" spans="1:16" ht="15.6" x14ac:dyDescent="0.3">
      <c r="A51" s="5" t="s">
        <v>97</v>
      </c>
      <c r="B51" s="7">
        <f t="shared" ref="B51:P51" si="18">SUM(B37+B48)</f>
        <v>328060.87000000011</v>
      </c>
      <c r="C51" s="7">
        <f t="shared" ref="C51:K51" si="19">SUM(C37+C48)</f>
        <v>12986.539999999997</v>
      </c>
      <c r="D51" s="7">
        <f t="shared" si="19"/>
        <v>341945.62999999995</v>
      </c>
      <c r="E51" s="7">
        <f t="shared" si="19"/>
        <v>246520.84999999998</v>
      </c>
      <c r="F51" s="7">
        <f t="shared" si="19"/>
        <v>237811.3</v>
      </c>
      <c r="G51" s="7">
        <f t="shared" si="19"/>
        <v>263670.39999999997</v>
      </c>
      <c r="H51" s="7">
        <f t="shared" si="19"/>
        <v>201507.31</v>
      </c>
      <c r="I51" s="7">
        <f t="shared" si="19"/>
        <v>36969.21</v>
      </c>
      <c r="J51" s="7">
        <f t="shared" si="19"/>
        <v>46429.700000000004</v>
      </c>
      <c r="K51" s="24">
        <f t="shared" si="19"/>
        <v>-47094.920000000006</v>
      </c>
      <c r="L51" s="7">
        <f t="shared" si="18"/>
        <v>1.06</v>
      </c>
      <c r="M51" s="7">
        <f t="shared" si="18"/>
        <v>124.32000000000002</v>
      </c>
      <c r="N51" s="7">
        <f t="shared" si="18"/>
        <v>5665.7999999999993</v>
      </c>
      <c r="O51" s="7">
        <f t="shared" si="18"/>
        <v>41049.479999999996</v>
      </c>
      <c r="P51" s="24">
        <f t="shared" si="18"/>
        <v>-254.26000000000471</v>
      </c>
    </row>
    <row r="52" spans="1:16" ht="15.6" x14ac:dyDescent="0.3">
      <c r="A52" s="2" t="s">
        <v>39</v>
      </c>
      <c r="B52" s="7">
        <f>B38+B49</f>
        <v>300558.26</v>
      </c>
      <c r="C52" s="7">
        <f t="shared" ref="C52:P52" si="20">C38+C49</f>
        <v>6988.51</v>
      </c>
      <c r="D52" s="7">
        <f t="shared" si="20"/>
        <v>310299.78000000003</v>
      </c>
      <c r="E52" s="7">
        <f t="shared" si="20"/>
        <v>226876.25999999998</v>
      </c>
      <c r="F52" s="7">
        <f t="shared" si="20"/>
        <v>221400.39</v>
      </c>
      <c r="G52" s="7">
        <f t="shared" si="20"/>
        <v>235832.55000000002</v>
      </c>
      <c r="H52" s="7">
        <f t="shared" si="20"/>
        <v>185219.02999999997</v>
      </c>
      <c r="I52" s="7">
        <f t="shared" si="20"/>
        <v>31610.989999999998</v>
      </c>
      <c r="J52" s="7">
        <f t="shared" si="20"/>
        <v>36970.089999999997</v>
      </c>
      <c r="K52" s="24">
        <f t="shared" si="20"/>
        <v>-32399.719999999994</v>
      </c>
      <c r="L52" s="24">
        <f t="shared" si="20"/>
        <v>-0.63000000000000012</v>
      </c>
      <c r="M52" s="7">
        <f t="shared" si="20"/>
        <v>191.61</v>
      </c>
      <c r="N52" s="7">
        <f t="shared" si="20"/>
        <v>1801.7900000000002</v>
      </c>
      <c r="O52" s="42">
        <f t="shared" si="20"/>
        <v>37392.609999999993</v>
      </c>
      <c r="P52" s="7">
        <f t="shared" si="20"/>
        <v>6985.6600000000008</v>
      </c>
    </row>
    <row r="53" spans="1:16" ht="15.6" x14ac:dyDescent="0.3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ht="15.6" x14ac:dyDescent="0.3">
      <c r="A54" s="5" t="s">
        <v>48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2"/>
    </row>
    <row r="55" spans="1:16" ht="15.6" x14ac:dyDescent="0.3">
      <c r="A55" s="2" t="s">
        <v>49</v>
      </c>
      <c r="B55" s="6">
        <v>10278.6</v>
      </c>
      <c r="C55" s="6"/>
      <c r="D55" s="6">
        <v>10503.32</v>
      </c>
      <c r="E55" s="6">
        <v>6231.78</v>
      </c>
      <c r="F55" s="6">
        <v>6136.9</v>
      </c>
      <c r="G55" s="6">
        <v>9405.18</v>
      </c>
      <c r="H55" s="6">
        <v>5970.97</v>
      </c>
      <c r="I55" s="6">
        <v>-366.18</v>
      </c>
      <c r="J55" s="6">
        <v>478.03</v>
      </c>
      <c r="K55" s="18">
        <f t="shared" ref="K55:K56" si="21">F55-H55-I55-J55</f>
        <v>54.079999999999472</v>
      </c>
      <c r="L55" s="6">
        <v>-4.3499999999999996</v>
      </c>
      <c r="M55" s="6">
        <v>0</v>
      </c>
      <c r="N55" s="6">
        <v>4.8899999999999997</v>
      </c>
      <c r="O55" s="6">
        <v>941.28</v>
      </c>
      <c r="P55" s="39">
        <f t="shared" ref="P55:P56" si="22">SUM(K55:O55)</f>
        <v>995.89999999999941</v>
      </c>
    </row>
    <row r="56" spans="1:16" ht="15.6" x14ac:dyDescent="0.3">
      <c r="A56" s="2" t="s">
        <v>50</v>
      </c>
      <c r="B56" s="6">
        <v>1459.11</v>
      </c>
      <c r="C56" s="6"/>
      <c r="D56" s="6">
        <v>1459.11</v>
      </c>
      <c r="E56" s="6">
        <v>1213.81</v>
      </c>
      <c r="F56" s="6">
        <v>1172.79</v>
      </c>
      <c r="G56" s="6">
        <v>692.31</v>
      </c>
      <c r="H56" s="6">
        <v>388.54</v>
      </c>
      <c r="I56" s="6">
        <v>-14.28</v>
      </c>
      <c r="J56" s="6">
        <v>390.47</v>
      </c>
      <c r="K56" s="18">
        <f t="shared" si="21"/>
        <v>408.05999999999995</v>
      </c>
      <c r="L56" s="6">
        <v>0</v>
      </c>
      <c r="M56" s="6">
        <v>0</v>
      </c>
      <c r="N56" s="6">
        <v>7.02</v>
      </c>
      <c r="O56" s="6">
        <v>344.17</v>
      </c>
      <c r="P56" s="39">
        <f t="shared" si="22"/>
        <v>759.25</v>
      </c>
    </row>
    <row r="57" spans="1:16" ht="15.6" x14ac:dyDescent="0.3">
      <c r="A57" s="5" t="s">
        <v>51</v>
      </c>
      <c r="B57" s="7">
        <f>SUM(B55:B56)</f>
        <v>11737.710000000001</v>
      </c>
      <c r="C57" s="7">
        <v>0</v>
      </c>
      <c r="D57" s="7">
        <f t="shared" ref="D57:P57" si="23">SUM(D55:D56)</f>
        <v>11962.43</v>
      </c>
      <c r="E57" s="7">
        <f t="shared" si="23"/>
        <v>7445.59</v>
      </c>
      <c r="F57" s="7">
        <f t="shared" si="23"/>
        <v>7309.69</v>
      </c>
      <c r="G57" s="7">
        <f t="shared" si="23"/>
        <v>10097.49</v>
      </c>
      <c r="H57" s="7">
        <f t="shared" si="23"/>
        <v>6359.51</v>
      </c>
      <c r="I57" s="7">
        <f t="shared" si="23"/>
        <v>-380.46</v>
      </c>
      <c r="J57" s="7">
        <f t="shared" si="23"/>
        <v>868.5</v>
      </c>
      <c r="K57" s="7">
        <f t="shared" si="23"/>
        <v>462.13999999999942</v>
      </c>
      <c r="L57" s="7">
        <f t="shared" si="23"/>
        <v>-4.3499999999999996</v>
      </c>
      <c r="M57" s="7">
        <f t="shared" si="23"/>
        <v>0</v>
      </c>
      <c r="N57" s="7">
        <f t="shared" si="23"/>
        <v>11.91</v>
      </c>
      <c r="O57" s="7">
        <f t="shared" si="23"/>
        <v>1285.45</v>
      </c>
      <c r="P57" s="7">
        <f t="shared" si="23"/>
        <v>1755.1499999999994</v>
      </c>
    </row>
    <row r="58" spans="1:16" ht="15.6" x14ac:dyDescent="0.3">
      <c r="A58" s="2" t="s">
        <v>39</v>
      </c>
      <c r="B58" s="6">
        <v>11108.1</v>
      </c>
      <c r="C58" s="6">
        <v>0</v>
      </c>
      <c r="D58" s="6">
        <v>11210.87</v>
      </c>
      <c r="E58" s="6">
        <v>6035.95</v>
      </c>
      <c r="F58" s="6">
        <v>6137.7900000000009</v>
      </c>
      <c r="G58" s="6">
        <v>7348.7900000000009</v>
      </c>
      <c r="H58" s="6">
        <v>3375.1499999999996</v>
      </c>
      <c r="I58" s="6">
        <v>-188.22</v>
      </c>
      <c r="J58" s="6">
        <v>839.55</v>
      </c>
      <c r="K58" s="6">
        <v>2111.3100000000004</v>
      </c>
      <c r="L58" s="6">
        <v>12.52</v>
      </c>
      <c r="M58" s="6">
        <v>8.7900000000000009</v>
      </c>
      <c r="N58" s="6">
        <v>0</v>
      </c>
      <c r="O58" s="6">
        <v>1317.93</v>
      </c>
      <c r="P58" s="6">
        <v>3450.5500000000006</v>
      </c>
    </row>
    <row r="59" spans="1:16" ht="15.6" x14ac:dyDescent="0.3">
      <c r="A59" s="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2"/>
    </row>
    <row r="60" spans="1:16" ht="15.6" x14ac:dyDescent="0.3">
      <c r="A60" s="5" t="s">
        <v>95</v>
      </c>
      <c r="B60" s="7">
        <f>SUM(B51+B57)</f>
        <v>339798.58000000013</v>
      </c>
      <c r="C60" s="7">
        <f t="shared" ref="C60:P60" si="24">SUM(C51+C57)</f>
        <v>12986.539999999997</v>
      </c>
      <c r="D60" s="7">
        <f t="shared" si="24"/>
        <v>353908.05999999994</v>
      </c>
      <c r="E60" s="7">
        <f t="shared" si="24"/>
        <v>253966.43999999997</v>
      </c>
      <c r="F60" s="7">
        <f t="shared" si="24"/>
        <v>245120.99</v>
      </c>
      <c r="G60" s="7">
        <f t="shared" si="24"/>
        <v>273767.88999999996</v>
      </c>
      <c r="H60" s="7">
        <f t="shared" si="24"/>
        <v>207866.82</v>
      </c>
      <c r="I60" s="7">
        <f t="shared" si="24"/>
        <v>36588.75</v>
      </c>
      <c r="J60" s="7">
        <f t="shared" si="24"/>
        <v>47298.200000000004</v>
      </c>
      <c r="K60" s="24">
        <f t="shared" si="24"/>
        <v>-46632.780000000006</v>
      </c>
      <c r="L60" s="7">
        <f t="shared" si="24"/>
        <v>-3.2899999999999996</v>
      </c>
      <c r="M60" s="7">
        <f t="shared" si="24"/>
        <v>124.32000000000002</v>
      </c>
      <c r="N60" s="7">
        <f t="shared" si="24"/>
        <v>5677.7099999999991</v>
      </c>
      <c r="O60" s="7">
        <f t="shared" si="24"/>
        <v>42334.929999999993</v>
      </c>
      <c r="P60" s="7">
        <f t="shared" si="24"/>
        <v>1500.8899999999946</v>
      </c>
    </row>
    <row r="61" spans="1:16" ht="15.6" x14ac:dyDescent="0.3">
      <c r="A61" s="2" t="s">
        <v>39</v>
      </c>
      <c r="B61" s="6">
        <f>B52+B58</f>
        <v>311666.36</v>
      </c>
      <c r="C61" s="6">
        <f t="shared" ref="C61:P61" si="25">C52+C58</f>
        <v>6988.51</v>
      </c>
      <c r="D61" s="6">
        <f t="shared" si="25"/>
        <v>321510.65000000002</v>
      </c>
      <c r="E61" s="6">
        <f t="shared" si="25"/>
        <v>232912.21</v>
      </c>
      <c r="F61" s="6">
        <f t="shared" si="25"/>
        <v>227538.18000000002</v>
      </c>
      <c r="G61" s="6">
        <f t="shared" si="25"/>
        <v>243181.34000000003</v>
      </c>
      <c r="H61" s="6">
        <f t="shared" si="25"/>
        <v>188594.17999999996</v>
      </c>
      <c r="I61" s="6">
        <f t="shared" si="25"/>
        <v>31422.769999999997</v>
      </c>
      <c r="J61" s="6">
        <f t="shared" si="25"/>
        <v>37809.64</v>
      </c>
      <c r="K61" s="22">
        <f t="shared" si="25"/>
        <v>-30288.409999999993</v>
      </c>
      <c r="L61" s="6">
        <f t="shared" si="25"/>
        <v>11.889999999999999</v>
      </c>
      <c r="M61" s="6">
        <f t="shared" si="25"/>
        <v>200.4</v>
      </c>
      <c r="N61" s="6">
        <f t="shared" si="25"/>
        <v>1801.7900000000002</v>
      </c>
      <c r="O61" s="6">
        <f t="shared" si="25"/>
        <v>38710.539999999994</v>
      </c>
      <c r="P61" s="6">
        <f t="shared" si="25"/>
        <v>10436.210000000001</v>
      </c>
    </row>
    <row r="62" spans="1:16" ht="15.6" x14ac:dyDescent="0.3">
      <c r="A62" s="2" t="s">
        <v>52</v>
      </c>
      <c r="B62" s="8">
        <f t="shared" ref="B62:P62" si="26">(B60-B61)/B61</f>
        <v>9.0263896302443899E-2</v>
      </c>
      <c r="C62" s="8">
        <f t="shared" si="26"/>
        <v>0.85827021782897883</v>
      </c>
      <c r="D62" s="8">
        <f t="shared" si="26"/>
        <v>0.10076621101042815</v>
      </c>
      <c r="E62" s="8">
        <f t="shared" si="26"/>
        <v>9.0395561486450116E-2</v>
      </c>
      <c r="F62" s="8">
        <f t="shared" si="26"/>
        <v>7.7274108459512006E-2</v>
      </c>
      <c r="G62" s="8">
        <f t="shared" si="26"/>
        <v>0.12577671461140863</v>
      </c>
      <c r="H62" s="8">
        <f t="shared" si="26"/>
        <v>0.10219106443263544</v>
      </c>
      <c r="I62" s="8">
        <f t="shared" si="26"/>
        <v>0.16440243810459751</v>
      </c>
      <c r="J62" s="8">
        <f t="shared" si="26"/>
        <v>0.25095610537418511</v>
      </c>
      <c r="K62" s="8">
        <f>(K60-K61)/K61</f>
        <v>0.5396245626627485</v>
      </c>
      <c r="L62" s="8">
        <f t="shared" si="26"/>
        <v>-1.2767031118587047</v>
      </c>
      <c r="M62" s="8">
        <f t="shared" si="26"/>
        <v>-0.37964071856287418</v>
      </c>
      <c r="N62" s="8">
        <f t="shared" si="26"/>
        <v>2.151149690030469</v>
      </c>
      <c r="O62" s="8">
        <f t="shared" si="26"/>
        <v>9.3627988656319439E-2</v>
      </c>
      <c r="P62" s="8">
        <f t="shared" si="26"/>
        <v>-0.85618438111153439</v>
      </c>
    </row>
    <row r="63" spans="1:16" x14ac:dyDescent="0.3">
      <c r="A63" t="s">
        <v>53</v>
      </c>
    </row>
    <row r="64" spans="1:16" ht="15.6" x14ac:dyDescent="0.3">
      <c r="A64" s="1" t="s">
        <v>79</v>
      </c>
    </row>
    <row r="65" spans="1:7" ht="15.6" x14ac:dyDescent="0.3">
      <c r="A65" s="1" t="s">
        <v>80</v>
      </c>
      <c r="E65" s="38"/>
      <c r="F65" s="35"/>
      <c r="G65" s="35"/>
    </row>
    <row r="66" spans="1:7" ht="15.6" x14ac:dyDescent="0.3">
      <c r="A66" s="1" t="s">
        <v>81</v>
      </c>
      <c r="E66" s="13"/>
      <c r="F66" s="37"/>
    </row>
    <row r="67" spans="1:7" ht="15.6" x14ac:dyDescent="0.3">
      <c r="A67" s="1" t="s">
        <v>112</v>
      </c>
      <c r="F67" s="37"/>
    </row>
    <row r="68" spans="1:7" x14ac:dyDescent="0.3">
      <c r="F68" s="37"/>
    </row>
    <row r="69" spans="1:7" x14ac:dyDescent="0.3">
      <c r="C69" t="s">
        <v>89</v>
      </c>
      <c r="F69" s="37"/>
    </row>
    <row r="70" spans="1:7" x14ac:dyDescent="0.3">
      <c r="B70" t="s">
        <v>90</v>
      </c>
      <c r="C70">
        <v>61.43</v>
      </c>
    </row>
    <row r="71" spans="1:7" x14ac:dyDescent="0.3">
      <c r="B71" t="s">
        <v>91</v>
      </c>
      <c r="C71">
        <v>3192.04</v>
      </c>
    </row>
    <row r="72" spans="1:7" x14ac:dyDescent="0.3">
      <c r="B72" t="s">
        <v>92</v>
      </c>
      <c r="C72">
        <v>386.04</v>
      </c>
    </row>
    <row r="73" spans="1:7" x14ac:dyDescent="0.3">
      <c r="C73" s="26">
        <f>SUM(C70:C72)</f>
        <v>3639.5099999999998</v>
      </c>
      <c r="F73" s="45" t="s">
        <v>103</v>
      </c>
      <c r="G73" s="45"/>
    </row>
    <row r="74" spans="1:7" x14ac:dyDescent="0.3">
      <c r="F74" s="35" t="s">
        <v>108</v>
      </c>
      <c r="G74" s="35" t="s">
        <v>104</v>
      </c>
    </row>
    <row r="75" spans="1:7" x14ac:dyDescent="0.3">
      <c r="E75" t="s">
        <v>105</v>
      </c>
      <c r="F75" s="36">
        <f>B26/$B$60</f>
        <v>0.51791278821706666</v>
      </c>
      <c r="G75" s="36">
        <v>0.52266693139419995</v>
      </c>
    </row>
    <row r="76" spans="1:7" x14ac:dyDescent="0.3">
      <c r="A76" t="s">
        <v>98</v>
      </c>
      <c r="B76" s="30">
        <f>B60</f>
        <v>339798.58000000013</v>
      </c>
      <c r="E76" t="s">
        <v>82</v>
      </c>
      <c r="F76" s="36">
        <f>B34/$B$60</f>
        <v>0.31256160634926716</v>
      </c>
      <c r="G76" s="36">
        <v>0.31837029187237276</v>
      </c>
    </row>
    <row r="77" spans="1:7" x14ac:dyDescent="0.3">
      <c r="A77" t="s">
        <v>99</v>
      </c>
      <c r="B77" s="30">
        <f>C73</f>
        <v>3639.5099999999998</v>
      </c>
      <c r="E77" t="s">
        <v>106</v>
      </c>
      <c r="F77" s="36">
        <f>B48/B60</f>
        <v>0.13498246520041368</v>
      </c>
      <c r="G77" s="36">
        <v>0.12332177909736554</v>
      </c>
    </row>
    <row r="78" spans="1:7" ht="15" thickBot="1" x14ac:dyDescent="0.35">
      <c r="A78" t="s">
        <v>100</v>
      </c>
      <c r="B78" s="31">
        <f>B76-B77</f>
        <v>336159.07000000012</v>
      </c>
      <c r="E78" t="s">
        <v>107</v>
      </c>
      <c r="F78" s="36">
        <f>B57/B60</f>
        <v>3.4543140233252285E-2</v>
      </c>
      <c r="G78" s="36">
        <v>3.564099763606185E-2</v>
      </c>
    </row>
    <row r="79" spans="1:7" ht="15" thickTop="1" x14ac:dyDescent="0.3"/>
    <row r="80" spans="1:7" x14ac:dyDescent="0.3">
      <c r="A80" s="32" t="s">
        <v>102</v>
      </c>
      <c r="B80" s="30">
        <f>B78+C60</f>
        <v>349145.6100000001</v>
      </c>
      <c r="F80" s="13">
        <f>SUM(F75:F78)</f>
        <v>0.99999999999999978</v>
      </c>
      <c r="G80" s="13">
        <f>SUM(G75:G78)</f>
        <v>1</v>
      </c>
    </row>
    <row r="81" spans="1:2" x14ac:dyDescent="0.3">
      <c r="A81" s="32" t="s">
        <v>101</v>
      </c>
      <c r="B81" s="33">
        <v>314682.06</v>
      </c>
    </row>
    <row r="82" spans="1:2" x14ac:dyDescent="0.3">
      <c r="B82" s="34">
        <f>B80/B81-1</f>
        <v>0.10951863604808021</v>
      </c>
    </row>
  </sheetData>
  <mergeCells count="2">
    <mergeCell ref="A1:O1"/>
    <mergeCell ref="F73:G7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62"/>
  <sheetViews>
    <sheetView workbookViewId="0">
      <selection activeCell="A3" sqref="A3"/>
    </sheetView>
  </sheetViews>
  <sheetFormatPr defaultRowHeight="14.4" x14ac:dyDescent="0.3"/>
  <cols>
    <col min="1" max="1" width="44" customWidth="1"/>
    <col min="2" max="2" width="12.33203125" customWidth="1"/>
    <col min="3" max="3" width="17.77734375" customWidth="1"/>
    <col min="4" max="4" width="13.77734375" customWidth="1"/>
    <col min="5" max="5" width="12.88671875" customWidth="1"/>
    <col min="6" max="6" width="13.6640625" customWidth="1"/>
    <col min="7" max="7" width="12.33203125" customWidth="1"/>
    <col min="8" max="8" width="12.77734375" customWidth="1"/>
    <col min="9" max="9" width="14.33203125" customWidth="1"/>
    <col min="10" max="10" width="13.109375" customWidth="1"/>
    <col min="11" max="11" width="13.44140625" customWidth="1"/>
    <col min="12" max="12" width="11.6640625" customWidth="1"/>
    <col min="13" max="13" width="13.5546875" customWidth="1"/>
  </cols>
  <sheetData>
    <row r="2" spans="1:13" ht="18" x14ac:dyDescent="0.35">
      <c r="A2" s="46" t="s">
        <v>111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" t="s">
        <v>0</v>
      </c>
    </row>
    <row r="3" spans="1:13" ht="66.599999999999994" customHeight="1" x14ac:dyDescent="0.3">
      <c r="A3" s="3" t="s">
        <v>1</v>
      </c>
      <c r="B3" s="3" t="s">
        <v>54</v>
      </c>
      <c r="C3" s="3" t="s">
        <v>77</v>
      </c>
      <c r="D3" s="3" t="s">
        <v>73</v>
      </c>
      <c r="E3" s="3" t="s">
        <v>74</v>
      </c>
      <c r="F3" s="3" t="s">
        <v>55</v>
      </c>
      <c r="G3" s="3" t="s">
        <v>56</v>
      </c>
      <c r="H3" s="3" t="s">
        <v>57</v>
      </c>
      <c r="I3" s="3" t="s">
        <v>58</v>
      </c>
      <c r="J3" s="3" t="s">
        <v>59</v>
      </c>
      <c r="K3" s="3" t="s">
        <v>60</v>
      </c>
      <c r="L3" s="3" t="s">
        <v>61</v>
      </c>
      <c r="M3" s="3" t="s">
        <v>62</v>
      </c>
    </row>
    <row r="4" spans="1:13" ht="15.6" x14ac:dyDescent="0.3">
      <c r="A4" s="5" t="s">
        <v>13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6" x14ac:dyDescent="0.3">
      <c r="A5" s="2" t="s">
        <v>14</v>
      </c>
      <c r="B5" s="6">
        <f>'Business Result'!P5</f>
        <v>147.98000000000008</v>
      </c>
      <c r="C5" s="6">
        <v>51.16</v>
      </c>
      <c r="D5" s="22">
        <f>-'Business Result'!N5</f>
        <v>-140.81</v>
      </c>
      <c r="E5" s="22">
        <v>-14.69</v>
      </c>
      <c r="F5" s="6">
        <f t="shared" ref="F5:F25" si="0">SUM(B5:E5)</f>
        <v>43.640000000000072</v>
      </c>
      <c r="G5" s="6">
        <f>F5</f>
        <v>43.640000000000072</v>
      </c>
      <c r="H5" s="9">
        <f>'Business Result'!G5/'Business Result'!D5</f>
        <v>1.0568185146137177</v>
      </c>
      <c r="I5" s="11">
        <f>'Business Result'!E5/'Business Result'!D5</f>
        <v>0.74080785450711661</v>
      </c>
      <c r="J5" s="11">
        <f>'Business Result'!H5/'Business Result'!F5</f>
        <v>0.66256497958715477</v>
      </c>
      <c r="K5" s="11">
        <f>'Business Result'!I5/'Business Result'!E5</f>
        <v>0.11405134287055568</v>
      </c>
      <c r="L5" s="11">
        <f>'Business Result'!J5/'Business Result'!E5</f>
        <v>0.30792380105255351</v>
      </c>
      <c r="M5" s="11">
        <f>SUM(J5+K5+L5)</f>
        <v>1.0845401235102641</v>
      </c>
    </row>
    <row r="6" spans="1:13" ht="15.6" x14ac:dyDescent="0.3">
      <c r="A6" s="2" t="s">
        <v>15</v>
      </c>
      <c r="B6" s="6">
        <f>'Business Result'!P6</f>
        <v>1779.9299999999994</v>
      </c>
      <c r="C6" s="6">
        <v>889.21</v>
      </c>
      <c r="D6" s="22">
        <f>-'Business Result'!N6</f>
        <v>-35.94</v>
      </c>
      <c r="E6" s="22">
        <v>-55.5</v>
      </c>
      <c r="F6" s="6">
        <f t="shared" si="0"/>
        <v>2577.6999999999994</v>
      </c>
      <c r="G6" s="6">
        <v>1941.5</v>
      </c>
      <c r="H6" s="9">
        <f>'Business Result'!G6/'Business Result'!D6</f>
        <v>0.67907752010433076</v>
      </c>
      <c r="I6" s="11">
        <f>'Business Result'!E6/'Business Result'!D6</f>
        <v>0.4322128868352752</v>
      </c>
      <c r="J6" s="11">
        <f>'Business Result'!H6/'Business Result'!F6</f>
        <v>0.72558229442545874</v>
      </c>
      <c r="K6" s="11">
        <f>'Business Result'!I6/'Business Result'!E6</f>
        <v>6.8182810076058448E-2</v>
      </c>
      <c r="L6" s="11">
        <f>'Business Result'!J6/'Business Result'!E6</f>
        <v>0.23463456632400029</v>
      </c>
      <c r="M6" s="11">
        <f t="shared" ref="M6:M25" si="1">SUM(J6+K6+L6)</f>
        <v>1.0283996708255174</v>
      </c>
    </row>
    <row r="7" spans="1:13" ht="15.6" x14ac:dyDescent="0.3">
      <c r="A7" s="2" t="s">
        <v>16</v>
      </c>
      <c r="B7" s="6">
        <f>'Business Result'!P7</f>
        <v>226.56000000000017</v>
      </c>
      <c r="C7" s="6">
        <v>221.01</v>
      </c>
      <c r="D7" s="22">
        <f>-'Business Result'!N7</f>
        <v>-2.91</v>
      </c>
      <c r="E7" s="6">
        <v>0.37</v>
      </c>
      <c r="F7" s="6">
        <f t="shared" si="0"/>
        <v>445.03000000000014</v>
      </c>
      <c r="G7" s="6">
        <v>330.63</v>
      </c>
      <c r="H7" s="9">
        <f>'Business Result'!G7/'Business Result'!D7</f>
        <v>0.70891105565675605</v>
      </c>
      <c r="I7" s="11">
        <f>'Business Result'!E7/'Business Result'!D7</f>
        <v>0.74119350150827368</v>
      </c>
      <c r="J7" s="11">
        <f>'Business Result'!H7/'Business Result'!F7</f>
        <v>0.81183370484336004</v>
      </c>
      <c r="K7" s="11">
        <f>'Business Result'!I7/'Business Result'!E7</f>
        <v>0.21855979393158834</v>
      </c>
      <c r="L7" s="11">
        <f>'Business Result'!J7/'Business Result'!E7</f>
        <v>0.12184552445168377</v>
      </c>
      <c r="M7" s="11">
        <f t="shared" si="1"/>
        <v>1.1522390232266322</v>
      </c>
    </row>
    <row r="8" spans="1:13" ht="15.6" x14ac:dyDescent="0.3">
      <c r="A8" s="2" t="s">
        <v>17</v>
      </c>
      <c r="B8" s="22">
        <f>'Business Result'!P8</f>
        <v>-44.17000000000013</v>
      </c>
      <c r="C8" s="6">
        <v>159.88999999999999</v>
      </c>
      <c r="D8" s="22">
        <f>-'Business Result'!N8</f>
        <v>-10.17</v>
      </c>
      <c r="E8" s="22">
        <v>-100.5</v>
      </c>
      <c r="F8" s="6">
        <f t="shared" si="0"/>
        <v>5.049999999999855</v>
      </c>
      <c r="G8" s="6">
        <v>3.39</v>
      </c>
      <c r="H8" s="9">
        <f>'Business Result'!G8/'Business Result'!D8</f>
        <v>0.72959004517173787</v>
      </c>
      <c r="I8" s="11">
        <f>'Business Result'!E8/'Business Result'!D8</f>
        <v>0.60539674422568823</v>
      </c>
      <c r="J8" s="11">
        <f>'Business Result'!H8/'Business Result'!F8</f>
        <v>0.79394381914116852</v>
      </c>
      <c r="K8" s="11">
        <f>'Business Result'!I8/'Business Result'!E8</f>
        <v>0.17450641408282558</v>
      </c>
      <c r="L8" s="11">
        <f>'Business Result'!J8/'Business Result'!E8</f>
        <v>0.18636599128270392</v>
      </c>
      <c r="M8" s="11">
        <f t="shared" si="1"/>
        <v>1.154816224506698</v>
      </c>
    </row>
    <row r="9" spans="1:13" ht="15.6" x14ac:dyDescent="0.3">
      <c r="A9" s="2" t="s">
        <v>18</v>
      </c>
      <c r="B9" s="6">
        <f>'Business Result'!P9</f>
        <v>917.38999999999987</v>
      </c>
      <c r="C9" s="6">
        <v>278.2</v>
      </c>
      <c r="D9" s="22">
        <f>-'Business Result'!N9</f>
        <v>-469.53</v>
      </c>
      <c r="E9" s="22">
        <f>-96.8+2.43</f>
        <v>-94.36999999999999</v>
      </c>
      <c r="F9" s="6">
        <f t="shared" si="0"/>
        <v>631.68999999999994</v>
      </c>
      <c r="G9" s="6">
        <v>544.35</v>
      </c>
      <c r="H9" s="9">
        <f>'Business Result'!G9/'Business Result'!D9</f>
        <v>0.65545342741203583</v>
      </c>
      <c r="I9" s="11">
        <f>'Business Result'!E9/'Business Result'!D9</f>
        <v>0.73678623067462712</v>
      </c>
      <c r="J9" s="11">
        <f>'Business Result'!H9/'Business Result'!F9</f>
        <v>0.72887713118319442</v>
      </c>
      <c r="K9" s="11">
        <f>'Business Result'!I9/'Business Result'!E9</f>
        <v>0.28171458168345681</v>
      </c>
      <c r="L9" s="11">
        <f>'Business Result'!J9/'Business Result'!E9</f>
        <v>9.6448524454624443E-2</v>
      </c>
      <c r="M9" s="11">
        <f t="shared" si="1"/>
        <v>1.1070402373212758</v>
      </c>
    </row>
    <row r="10" spans="1:13" ht="15.6" x14ac:dyDescent="0.3">
      <c r="A10" s="2" t="s">
        <v>19</v>
      </c>
      <c r="B10" s="6">
        <f>'Business Result'!P10</f>
        <v>800.1299999999992</v>
      </c>
      <c r="C10" s="6">
        <v>450.27</v>
      </c>
      <c r="D10" s="22">
        <f>-'Business Result'!N10</f>
        <v>-6.77</v>
      </c>
      <c r="E10" s="22">
        <v>-164.01</v>
      </c>
      <c r="F10" s="6">
        <f t="shared" si="0"/>
        <v>1079.6199999999992</v>
      </c>
      <c r="G10" s="6">
        <v>813.12</v>
      </c>
      <c r="H10" s="9">
        <f>'Business Result'!G10/'Business Result'!D10</f>
        <v>0.73929338768552499</v>
      </c>
      <c r="I10" s="11">
        <f>'Business Result'!E10/'Business Result'!D10</f>
        <v>0.41258412202354527</v>
      </c>
      <c r="J10" s="11">
        <f>'Business Result'!H10/'Business Result'!F10</f>
        <v>0.8947062203077929</v>
      </c>
      <c r="K10" s="11">
        <f>'Business Result'!I10/'Business Result'!E10</f>
        <v>-5.8002379364088821E-2</v>
      </c>
      <c r="L10" s="11">
        <f>'Business Result'!J10/'Business Result'!E10</f>
        <v>0.32842756004512802</v>
      </c>
      <c r="M10" s="11">
        <f t="shared" si="1"/>
        <v>1.1651314009888321</v>
      </c>
    </row>
    <row r="11" spans="1:13" ht="15.6" x14ac:dyDescent="0.3">
      <c r="A11" s="2" t="s">
        <v>20</v>
      </c>
      <c r="B11" s="6">
        <f>'Business Result'!P11</f>
        <v>2523.7300000000005</v>
      </c>
      <c r="C11" s="6">
        <v>1183.5</v>
      </c>
      <c r="D11" s="22">
        <f>-'Business Result'!N11</f>
        <v>-5.21</v>
      </c>
      <c r="E11" s="22">
        <v>-43.09</v>
      </c>
      <c r="F11" s="6">
        <f t="shared" si="0"/>
        <v>3658.9300000000003</v>
      </c>
      <c r="G11" s="6">
        <v>2771.94</v>
      </c>
      <c r="H11" s="9">
        <f>'Business Result'!G11/'Business Result'!D11</f>
        <v>0.64240257965144132</v>
      </c>
      <c r="I11" s="11">
        <f>'Business Result'!E11/'Business Result'!D11</f>
        <v>0.76342057914128536</v>
      </c>
      <c r="J11" s="11">
        <f>'Business Result'!H11/'Business Result'!F11</f>
        <v>0.71095830542900351</v>
      </c>
      <c r="K11" s="11">
        <f>'Business Result'!I11/'Business Result'!E11</f>
        <v>0.19184127304650198</v>
      </c>
      <c r="L11" s="11">
        <f>'Business Result'!J11/'Business Result'!E11</f>
        <v>0.13084996971055612</v>
      </c>
      <c r="M11" s="11">
        <f t="shared" si="1"/>
        <v>1.0336495481860617</v>
      </c>
    </row>
    <row r="12" spans="1:13" ht="15.6" x14ac:dyDescent="0.3">
      <c r="A12" s="2" t="s">
        <v>21</v>
      </c>
      <c r="B12" s="22">
        <f>'Business Result'!P12</f>
        <v>-144.4200000000003</v>
      </c>
      <c r="C12" s="6">
        <v>285.88</v>
      </c>
      <c r="D12" s="22"/>
      <c r="E12" s="6">
        <v>10.78</v>
      </c>
      <c r="F12" s="6">
        <f t="shared" si="0"/>
        <v>152.2399999999997</v>
      </c>
      <c r="G12" s="6">
        <v>114.88</v>
      </c>
      <c r="H12" s="9">
        <f>'Business Result'!G12/'Business Result'!D12</f>
        <v>0.76067182919930754</v>
      </c>
      <c r="I12" s="11">
        <f>'Business Result'!E12/'Business Result'!D12</f>
        <v>0.65859574541028842</v>
      </c>
      <c r="J12" s="11">
        <f>'Business Result'!H12/'Business Result'!F12</f>
        <v>0.85128683577924591</v>
      </c>
      <c r="K12" s="11">
        <f>'Business Result'!I12/'Business Result'!E12</f>
        <v>0.18006337762392474</v>
      </c>
      <c r="L12" s="11">
        <f>'Business Result'!J12/'Business Result'!E12</f>
        <v>0.16130711469137571</v>
      </c>
      <c r="M12" s="11">
        <f t="shared" si="1"/>
        <v>1.1926573280945463</v>
      </c>
    </row>
    <row r="13" spans="1:13" ht="15.6" x14ac:dyDescent="0.3">
      <c r="A13" s="2" t="s">
        <v>22</v>
      </c>
      <c r="B13" s="6">
        <f>'Business Result'!P13</f>
        <v>20.899999999999636</v>
      </c>
      <c r="C13" s="6">
        <v>298.25</v>
      </c>
      <c r="D13" s="22">
        <f>-'Business Result'!N13</f>
        <v>-131.38</v>
      </c>
      <c r="E13" s="22">
        <v>-62.86</v>
      </c>
      <c r="F13" s="6">
        <f t="shared" si="0"/>
        <v>124.90999999999964</v>
      </c>
      <c r="G13" s="6">
        <v>90.81</v>
      </c>
      <c r="H13" s="9">
        <f>'Business Result'!G13/'Business Result'!D13</f>
        <v>0.83087880431072159</v>
      </c>
      <c r="I13" s="11">
        <f>'Business Result'!E13/'Business Result'!D13</f>
        <v>0.53342943755488259</v>
      </c>
      <c r="J13" s="11">
        <f>'Business Result'!H13/'Business Result'!F13</f>
        <v>0.82736152176513822</v>
      </c>
      <c r="K13" s="11">
        <f>'Business Result'!I13/'Business Result'!E13</f>
        <v>0.2155099999264441</v>
      </c>
      <c r="L13" s="11">
        <f>'Business Result'!J13/'Business Result'!E13</f>
        <v>0.20567851652433594</v>
      </c>
      <c r="M13" s="11">
        <f t="shared" si="1"/>
        <v>1.2485500382159183</v>
      </c>
    </row>
    <row r="14" spans="1:13" ht="15.6" x14ac:dyDescent="0.3">
      <c r="A14" s="2" t="s">
        <v>23</v>
      </c>
      <c r="B14" s="22">
        <f>'Business Result'!P14</f>
        <v>-0.45999999999999197</v>
      </c>
      <c r="C14" s="6">
        <v>11.19</v>
      </c>
      <c r="D14" s="22"/>
      <c r="E14" s="6">
        <v>2.34</v>
      </c>
      <c r="F14" s="6">
        <f t="shared" si="0"/>
        <v>13.070000000000007</v>
      </c>
      <c r="G14" s="6">
        <v>9.09</v>
      </c>
      <c r="H14" s="9">
        <f>'Business Result'!G14/'Business Result'!D14</f>
        <v>0.76509285727807952</v>
      </c>
      <c r="I14" s="11">
        <f>'Business Result'!E14/'Business Result'!D14</f>
        <v>0.55613085209094515</v>
      </c>
      <c r="J14" s="11">
        <f>'Business Result'!H14/'Business Result'!F14</f>
        <v>0.72628938972582868</v>
      </c>
      <c r="K14" s="11">
        <f>'Business Result'!I14/'Business Result'!E14</f>
        <v>-3.1879223188603138E-2</v>
      </c>
      <c r="L14" s="11">
        <f>'Business Result'!J14/'Business Result'!E14</f>
        <v>0.3838782700457849</v>
      </c>
      <c r="M14" s="11">
        <f t="shared" si="1"/>
        <v>1.0782884365830103</v>
      </c>
    </row>
    <row r="15" spans="1:13" ht="15.6" x14ac:dyDescent="0.3">
      <c r="A15" s="2" t="s">
        <v>24</v>
      </c>
      <c r="B15" s="22">
        <f>'Business Result'!P15</f>
        <v>-354.30000000000024</v>
      </c>
      <c r="C15" s="6">
        <v>85.19</v>
      </c>
      <c r="D15" s="22">
        <f>-'Business Result'!N15</f>
        <v>-6.17</v>
      </c>
      <c r="E15" s="22">
        <f>-3.72+0.85</f>
        <v>-2.87</v>
      </c>
      <c r="F15" s="22">
        <f t="shared" si="0"/>
        <v>-278.15000000000026</v>
      </c>
      <c r="G15" s="22">
        <v>-278.14999999999998</v>
      </c>
      <c r="H15" s="9">
        <f>'Business Result'!G15/'Business Result'!D15</f>
        <v>0.69034285654021788</v>
      </c>
      <c r="I15" s="11">
        <f>'Business Result'!E15/'Business Result'!D15</f>
        <v>0.91148585229010448</v>
      </c>
      <c r="J15" s="11">
        <f>'Business Result'!H15/'Business Result'!F15</f>
        <v>0.84050660785372933</v>
      </c>
      <c r="K15" s="11">
        <f>'Business Result'!I15/'Business Result'!E15</f>
        <v>0.21301835053454898</v>
      </c>
      <c r="L15" s="11">
        <f>'Business Result'!J15/'Business Result'!E15</f>
        <v>0.10929328458369972</v>
      </c>
      <c r="M15" s="11">
        <f t="shared" si="1"/>
        <v>1.1628182429719782</v>
      </c>
    </row>
    <row r="16" spans="1:13" ht="15.6" x14ac:dyDescent="0.3">
      <c r="A16" s="2" t="s">
        <v>25</v>
      </c>
      <c r="B16" s="22">
        <f>'Business Result'!P16</f>
        <v>-22.129999999999654</v>
      </c>
      <c r="C16" s="6">
        <v>110.35</v>
      </c>
      <c r="D16" s="22">
        <v>0</v>
      </c>
      <c r="E16" s="22">
        <v>-41.67</v>
      </c>
      <c r="F16" s="6">
        <f t="shared" si="0"/>
        <v>46.550000000000338</v>
      </c>
      <c r="G16" s="6">
        <v>28.79</v>
      </c>
      <c r="H16" s="9">
        <f>'Business Result'!G16/'Business Result'!D16</f>
        <v>0.76722452712513278</v>
      </c>
      <c r="I16" s="11">
        <f>'Business Result'!E16/'Business Result'!D16</f>
        <v>0.82625962327779379</v>
      </c>
      <c r="J16" s="11">
        <f>'Business Result'!H16/'Business Result'!F16</f>
        <v>0.83523066810087243</v>
      </c>
      <c r="K16" s="11">
        <f>'Business Result'!I16/'Business Result'!E16</f>
        <v>0.2120962593010281</v>
      </c>
      <c r="L16" s="11">
        <f>'Business Result'!J16/'Business Result'!E16</f>
        <v>0.11701543657399947</v>
      </c>
      <c r="M16" s="11">
        <f t="shared" si="1"/>
        <v>1.1643423639759001</v>
      </c>
    </row>
    <row r="17" spans="1:13" ht="15.6" x14ac:dyDescent="0.3">
      <c r="A17" s="2" t="s">
        <v>27</v>
      </c>
      <c r="B17" s="22">
        <f>'Business Result'!P17</f>
        <v>-19.200000000000003</v>
      </c>
      <c r="C17" s="6">
        <v>14.31</v>
      </c>
      <c r="D17" s="22"/>
      <c r="E17" s="22">
        <v>-0.25</v>
      </c>
      <c r="F17" s="22">
        <f t="shared" si="0"/>
        <v>-5.1400000000000023</v>
      </c>
      <c r="G17" s="6">
        <v>34.58</v>
      </c>
      <c r="H17" s="9">
        <f>'Business Result'!G17/'Business Result'!D17</f>
        <v>0.9707333925574968</v>
      </c>
      <c r="I17" s="11">
        <f>'Business Result'!E17/'Business Result'!D17</f>
        <v>0.94102260388905334</v>
      </c>
      <c r="J17" s="11">
        <f>'Business Result'!H17/'Business Result'!F17</f>
        <v>1.0161615062306144</v>
      </c>
      <c r="K17" s="11">
        <f>'Business Result'!I17/'Business Result'!E17</f>
        <v>6.6817013688571888E-2</v>
      </c>
      <c r="L17" s="11">
        <f>'Business Result'!J17/'Business Result'!E17</f>
        <v>0.21592279855247287</v>
      </c>
      <c r="M17" s="11">
        <f t="shared" si="1"/>
        <v>1.2989013184716591</v>
      </c>
    </row>
    <row r="18" spans="1:13" ht="15.6" x14ac:dyDescent="0.3">
      <c r="A18" s="2" t="s">
        <v>28</v>
      </c>
      <c r="B18" s="22">
        <f>'Business Result'!P18</f>
        <v>-85.78</v>
      </c>
      <c r="C18" s="6">
        <v>17.440000000000001</v>
      </c>
      <c r="D18" s="22"/>
      <c r="E18" s="6">
        <v>0</v>
      </c>
      <c r="F18" s="22">
        <f t="shared" si="0"/>
        <v>-68.34</v>
      </c>
      <c r="G18" s="22">
        <v>-74.44</v>
      </c>
      <c r="H18" s="9">
        <f>'Business Result'!G18/'Business Result'!D18</f>
        <v>0.83309383062804143</v>
      </c>
      <c r="I18" s="11">
        <f>'Business Result'!E18/'Business Result'!D18</f>
        <v>0.65541003951794641</v>
      </c>
      <c r="J18" s="11">
        <f>'Business Result'!H18/'Business Result'!F18</f>
        <v>0.93327253720056047</v>
      </c>
      <c r="K18" s="11">
        <f>'Business Result'!I18/'Business Result'!E18</f>
        <v>0.20505282041060394</v>
      </c>
      <c r="L18" s="11">
        <f>'Business Result'!J18/'Business Result'!E18</f>
        <v>0.21833266892565276</v>
      </c>
      <c r="M18" s="11">
        <f t="shared" si="1"/>
        <v>1.3566580265368173</v>
      </c>
    </row>
    <row r="19" spans="1:13" ht="15.6" x14ac:dyDescent="0.3">
      <c r="A19" s="2" t="s">
        <v>29</v>
      </c>
      <c r="B19" s="6">
        <f>'Business Result'!P19</f>
        <v>57.890000000000327</v>
      </c>
      <c r="C19" s="6">
        <v>145.99</v>
      </c>
      <c r="D19" s="22">
        <f>-'Business Result'!N19</f>
        <v>-0.7</v>
      </c>
      <c r="E19" s="22">
        <v>-19.09</v>
      </c>
      <c r="F19" s="6">
        <f t="shared" si="0"/>
        <v>184.09000000000034</v>
      </c>
      <c r="G19" s="6">
        <v>137.01</v>
      </c>
      <c r="H19" s="9">
        <f>'Business Result'!G19/'Business Result'!D19</f>
        <v>0.66616935909846475</v>
      </c>
      <c r="I19" s="11">
        <f>'Business Result'!E19/'Business Result'!D19</f>
        <v>0.78445597642244691</v>
      </c>
      <c r="J19" s="11">
        <f>'Business Result'!H19/'Business Result'!F19</f>
        <v>0.78963310642391726</v>
      </c>
      <c r="K19" s="11">
        <f>'Business Result'!I19/'Business Result'!E19</f>
        <v>0.24537246980253119</v>
      </c>
      <c r="L19" s="11">
        <f>'Business Result'!J19/'Business Result'!E19</f>
        <v>0.11984719187588462</v>
      </c>
      <c r="M19" s="11">
        <f t="shared" si="1"/>
        <v>1.1548527681023331</v>
      </c>
    </row>
    <row r="20" spans="1:13" ht="15.6" x14ac:dyDescent="0.3">
      <c r="A20" s="2" t="s">
        <v>30</v>
      </c>
      <c r="B20" s="6">
        <f>'Business Result'!P20</f>
        <v>369.71000000000095</v>
      </c>
      <c r="C20" s="6">
        <v>413.45</v>
      </c>
      <c r="D20" s="22"/>
      <c r="E20" s="22">
        <v>-64.47</v>
      </c>
      <c r="F20" s="6">
        <f t="shared" si="0"/>
        <v>718.69000000000096</v>
      </c>
      <c r="G20" s="6">
        <v>552.97</v>
      </c>
      <c r="H20" s="9">
        <f>'Business Result'!G20/'Business Result'!D20</f>
        <v>0.70299815217296746</v>
      </c>
      <c r="I20" s="11">
        <f>'Business Result'!E20/'Business Result'!D20</f>
        <v>0.63244085897239943</v>
      </c>
      <c r="J20" s="11">
        <f>'Business Result'!H20/'Business Result'!F20</f>
        <v>0.78288250630326595</v>
      </c>
      <c r="K20" s="11">
        <f>'Business Result'!I20/'Business Result'!E20</f>
        <v>0.15333922134775274</v>
      </c>
      <c r="L20" s="11">
        <f>'Business Result'!J20/'Business Result'!E20</f>
        <v>0.16228127483699073</v>
      </c>
      <c r="M20" s="11">
        <f t="shared" si="1"/>
        <v>1.0985030024880094</v>
      </c>
    </row>
    <row r="21" spans="1:13" ht="15.6" x14ac:dyDescent="0.3">
      <c r="A21" s="2" t="s">
        <v>31</v>
      </c>
      <c r="B21" s="6">
        <f>'Business Result'!P21</f>
        <v>650.09999999999991</v>
      </c>
      <c r="C21" s="6">
        <v>157.5</v>
      </c>
      <c r="D21" s="22"/>
      <c r="E21" s="22">
        <v>-7.57</v>
      </c>
      <c r="F21" s="6">
        <f t="shared" si="0"/>
        <v>800.02999999999986</v>
      </c>
      <c r="G21" s="6">
        <v>601.04999999999995</v>
      </c>
      <c r="H21" s="9">
        <f>'Business Result'!G21/'Business Result'!D21</f>
        <v>0.61467708436356439</v>
      </c>
      <c r="I21" s="11">
        <f>'Business Result'!E21/'Business Result'!D21</f>
        <v>0.87536676227211285</v>
      </c>
      <c r="J21" s="11">
        <f>'Business Result'!H21/'Business Result'!F21</f>
        <v>0.69902660345490819</v>
      </c>
      <c r="K21" s="11">
        <f>'Business Result'!I21/'Business Result'!E21</f>
        <v>0.22182468694096602</v>
      </c>
      <c r="L21" s="11">
        <f>'Business Result'!J21/'Business Result'!E21</f>
        <v>0.10455465587044535</v>
      </c>
      <c r="M21" s="11">
        <f t="shared" si="1"/>
        <v>1.0254059462663196</v>
      </c>
    </row>
    <row r="22" spans="1:13" ht="15.6" x14ac:dyDescent="0.3">
      <c r="A22" s="2" t="s">
        <v>32</v>
      </c>
      <c r="B22" s="6">
        <f>'Business Result'!P22</f>
        <v>1942.3799999999994</v>
      </c>
      <c r="C22" s="6">
        <v>481.9</v>
      </c>
      <c r="D22" s="22">
        <f>-'Business Result'!N22</f>
        <v>-1024.6199999999999</v>
      </c>
      <c r="E22" s="22">
        <v>-53.4</v>
      </c>
      <c r="F22" s="6">
        <f t="shared" si="0"/>
        <v>1346.2599999999993</v>
      </c>
      <c r="G22" s="6">
        <v>1008.01</v>
      </c>
      <c r="H22" s="9">
        <f>'Business Result'!G22/'Business Result'!D22</f>
        <v>0.74868292889816179</v>
      </c>
      <c r="I22" s="11">
        <f>'Business Result'!E22/'Business Result'!D22</f>
        <v>0.56375751914940175</v>
      </c>
      <c r="J22" s="11">
        <f>'Business Result'!H22/'Business Result'!F22</f>
        <v>0.67764609438843548</v>
      </c>
      <c r="K22" s="11">
        <f>'Business Result'!I22/'Business Result'!E22</f>
        <v>0.25898695674104039</v>
      </c>
      <c r="L22" s="11">
        <f>'Business Result'!J22/'Business Result'!E22</f>
        <v>0.17992208411735089</v>
      </c>
      <c r="M22" s="11">
        <f t="shared" si="1"/>
        <v>1.1165551352468266</v>
      </c>
    </row>
    <row r="23" spans="1:13" ht="15.6" x14ac:dyDescent="0.3">
      <c r="A23" s="2" t="s">
        <v>36</v>
      </c>
      <c r="B23" s="6">
        <f>'Business Result'!P23</f>
        <v>265.91999999999985</v>
      </c>
      <c r="C23" s="6">
        <v>85.74</v>
      </c>
      <c r="D23" s="22">
        <f>-'Business Result'!N23</f>
        <v>-3.85</v>
      </c>
      <c r="E23" s="22">
        <v>-44.77</v>
      </c>
      <c r="F23" s="6">
        <f t="shared" si="0"/>
        <v>303.03999999999985</v>
      </c>
      <c r="G23" s="6">
        <v>226.28</v>
      </c>
      <c r="H23" s="9">
        <f>'Business Result'!G23/'Business Result'!D23</f>
        <v>0.56419520821145563</v>
      </c>
      <c r="I23" s="11">
        <f>'Business Result'!E23/'Business Result'!D23</f>
        <v>0.5240786044780088</v>
      </c>
      <c r="J23" s="11">
        <f>'Business Result'!H23/'Business Result'!F23</f>
        <v>0.73998853716259683</v>
      </c>
      <c r="K23" s="11">
        <f>'Business Result'!I23/'Business Result'!E23</f>
        <v>9.7378669102164028E-2</v>
      </c>
      <c r="L23" s="11">
        <f>'Business Result'!J23/'Business Result'!E23</f>
        <v>0.14055483674556662</v>
      </c>
      <c r="M23" s="11">
        <f t="shared" si="1"/>
        <v>0.97792204301032748</v>
      </c>
    </row>
    <row r="24" spans="1:13" ht="15.6" x14ac:dyDescent="0.3">
      <c r="A24" s="2" t="s">
        <v>37</v>
      </c>
      <c r="B24" s="22">
        <f>'Business Result'!P24</f>
        <v>-45.33</v>
      </c>
      <c r="C24" s="6">
        <v>12.06</v>
      </c>
      <c r="D24" s="22">
        <f>-'Business Result'!N24</f>
        <v>-8.11</v>
      </c>
      <c r="E24" s="22">
        <v>0.77</v>
      </c>
      <c r="F24" s="22">
        <f t="shared" si="0"/>
        <v>-40.609999999999992</v>
      </c>
      <c r="G24" s="22">
        <v>-40.61</v>
      </c>
      <c r="H24" s="9">
        <f>'Business Result'!G24/'Business Result'!D24</f>
        <v>0.68451805878670302</v>
      </c>
      <c r="I24" s="11">
        <f>'Business Result'!E24/'Business Result'!D24</f>
        <v>0.55919247505468261</v>
      </c>
      <c r="J24" s="11">
        <f>'Business Result'!H24/'Business Result'!F24</f>
        <v>0.84227730863524919</v>
      </c>
      <c r="K24" s="11">
        <f>'Business Result'!I24/'Business Result'!E24</f>
        <v>0.17422252937111266</v>
      </c>
      <c r="L24" s="11">
        <f>'Business Result'!J24/'Business Result'!E24</f>
        <v>0.22139599170697996</v>
      </c>
      <c r="M24" s="11">
        <f t="shared" si="1"/>
        <v>1.2378958297133418</v>
      </c>
    </row>
    <row r="25" spans="1:13" ht="15.6" x14ac:dyDescent="0.3">
      <c r="A25" s="2" t="s">
        <v>38</v>
      </c>
      <c r="B25" s="22">
        <f>'Business Result'!P25</f>
        <v>-225.62000000000003</v>
      </c>
      <c r="C25" s="6">
        <v>127.69</v>
      </c>
      <c r="D25" s="22">
        <f>-'Business Result'!N25</f>
        <v>-172.58</v>
      </c>
      <c r="E25" s="22">
        <v>-8.0399999999999991</v>
      </c>
      <c r="F25" s="22">
        <f t="shared" si="0"/>
        <v>-278.55000000000007</v>
      </c>
      <c r="G25" s="22">
        <v>-278.55</v>
      </c>
      <c r="H25" s="9">
        <f>'Business Result'!G25/'Business Result'!D25</f>
        <v>0.75863076315020717</v>
      </c>
      <c r="I25" s="11">
        <f>'Business Result'!E25/'Business Result'!D25</f>
        <v>0.74642998298764462</v>
      </c>
      <c r="J25" s="11">
        <f>'Business Result'!H25/'Business Result'!F25</f>
        <v>0.87408869351993068</v>
      </c>
      <c r="K25" s="11">
        <f>'Business Result'!I25/'Business Result'!E25</f>
        <v>0.21279093860073212</v>
      </c>
      <c r="L25" s="11">
        <f>'Business Result'!J25/'Business Result'!E25</f>
        <v>0.26000299284020534</v>
      </c>
      <c r="M25" s="11">
        <f t="shared" si="1"/>
        <v>1.3468826249608683</v>
      </c>
    </row>
    <row r="26" spans="1:13" ht="15.6" x14ac:dyDescent="0.3">
      <c r="A26" s="5" t="s">
        <v>86</v>
      </c>
      <c r="B26" s="7">
        <f t="shared" ref="B26:G26" si="2">SUM(B5:B25)</f>
        <v>8761.2099999999991</v>
      </c>
      <c r="C26" s="7">
        <f t="shared" si="2"/>
        <v>5480.1799999999994</v>
      </c>
      <c r="D26" s="24">
        <f t="shared" si="2"/>
        <v>-2018.7499999999995</v>
      </c>
      <c r="E26" s="24">
        <f t="shared" si="2"/>
        <v>-762.89</v>
      </c>
      <c r="F26" s="7">
        <f t="shared" si="2"/>
        <v>11459.750000000002</v>
      </c>
      <c r="G26" s="7">
        <f t="shared" si="2"/>
        <v>8580.2900000000027</v>
      </c>
      <c r="H26" s="10">
        <f>'Business Result'!G26/'Business Result'!D26</f>
        <v>0.70834526203316162</v>
      </c>
      <c r="I26" s="12">
        <f>'Business Result'!E26/'Business Result'!D26</f>
        <v>0.62684582594102889</v>
      </c>
      <c r="J26" s="12">
        <f>'Business Result'!H26/'Business Result'!F26</f>
        <v>0.76394949141518853</v>
      </c>
      <c r="K26" s="12">
        <f>'Business Result'!I26/'Business Result'!E26</f>
        <v>0.17774606657531261</v>
      </c>
      <c r="L26" s="12">
        <f>'Business Result'!J26/'Business Result'!E26</f>
        <v>0.16835351404151325</v>
      </c>
      <c r="M26" s="12">
        <f t="shared" ref="M26" si="3">SUM(J26+K26+L26)</f>
        <v>1.1100490720320144</v>
      </c>
    </row>
    <row r="27" spans="1:13" ht="15.6" x14ac:dyDescent="0.3">
      <c r="A27" s="2" t="s">
        <v>39</v>
      </c>
      <c r="B27" s="6">
        <v>7724.1200000000017</v>
      </c>
      <c r="C27" s="6">
        <v>5088.2599999999993</v>
      </c>
      <c r="D27" s="22">
        <v>-1335.02</v>
      </c>
      <c r="E27" s="22">
        <v>-646.40000000000009</v>
      </c>
      <c r="F27" s="6">
        <v>10830.960000000001</v>
      </c>
      <c r="G27" s="6">
        <v>8150.24</v>
      </c>
      <c r="H27" s="8">
        <v>0.71740004699457993</v>
      </c>
      <c r="I27" s="8">
        <v>0.66001060788458021</v>
      </c>
      <c r="J27" s="8">
        <v>0.77504268697118484</v>
      </c>
      <c r="K27" s="8">
        <v>0.16929473787697458</v>
      </c>
      <c r="L27" s="8">
        <v>0.16908090567749134</v>
      </c>
      <c r="M27" s="8">
        <v>1.1134183305256506</v>
      </c>
    </row>
    <row r="28" spans="1:13" ht="15.6" x14ac:dyDescent="0.3">
      <c r="A28" s="2"/>
      <c r="B28" s="6"/>
      <c r="C28" s="6"/>
      <c r="D28" s="6"/>
      <c r="E28" s="6"/>
      <c r="F28" s="6"/>
      <c r="G28" s="6"/>
      <c r="H28" s="9"/>
      <c r="I28" s="11"/>
      <c r="J28" s="11"/>
      <c r="K28" s="11"/>
      <c r="L28" s="11"/>
      <c r="M28" s="11"/>
    </row>
    <row r="29" spans="1:13" ht="15.6" x14ac:dyDescent="0.3">
      <c r="A29" s="5" t="s">
        <v>82</v>
      </c>
      <c r="B29" s="6"/>
      <c r="C29" s="6"/>
      <c r="D29" s="6"/>
      <c r="E29" s="6"/>
      <c r="F29" s="6"/>
      <c r="G29" s="6"/>
      <c r="H29" s="9"/>
      <c r="I29" s="11"/>
      <c r="J29" s="11"/>
      <c r="K29" s="11"/>
      <c r="L29" s="11"/>
      <c r="M29" s="11"/>
    </row>
    <row r="30" spans="1:13" ht="15.6" x14ac:dyDescent="0.3">
      <c r="A30" s="2" t="s">
        <v>26</v>
      </c>
      <c r="B30" s="22">
        <f>'Business Result'!P30</f>
        <v>-855.30999999999858</v>
      </c>
      <c r="C30" s="6">
        <v>0</v>
      </c>
      <c r="D30" s="22">
        <f>-'Business Result'!N30</f>
        <v>-1733.14</v>
      </c>
      <c r="E30" s="6">
        <v>54.74</v>
      </c>
      <c r="F30" s="22">
        <f t="shared" ref="F30:F33" si="4">SUM(B30:E30)</f>
        <v>-2533.7099999999991</v>
      </c>
      <c r="G30" s="22">
        <f>F30</f>
        <v>-2533.7099999999991</v>
      </c>
      <c r="H30" s="9">
        <f>'Business Result'!G30/'Business Result'!D30</f>
        <v>0.88247971101640232</v>
      </c>
      <c r="I30" s="11">
        <f>'Business Result'!E30/'Business Result'!D30</f>
        <v>0.87001224581162517</v>
      </c>
      <c r="J30" s="11">
        <f>'Business Result'!H30/'Business Result'!F30</f>
        <v>0.95816694891721388</v>
      </c>
      <c r="K30" s="11">
        <f>'Business Result'!I30/'Business Result'!E30</f>
        <v>0.1204680464641114</v>
      </c>
      <c r="L30" s="11">
        <f>'Business Result'!J30/'Business Result'!E30</f>
        <v>0.32150478640886904</v>
      </c>
      <c r="M30" s="11">
        <f t="shared" ref="M30:M32" si="5">J30+K30+L30</f>
        <v>1.4001397817901942</v>
      </c>
    </row>
    <row r="31" spans="1:13" ht="15.6" x14ac:dyDescent="0.3">
      <c r="A31" s="2" t="s">
        <v>33</v>
      </c>
      <c r="B31" s="22">
        <f>'Business Result'!P31</f>
        <v>-844.89000000000397</v>
      </c>
      <c r="C31" s="6">
        <v>3062.29</v>
      </c>
      <c r="D31" s="6"/>
      <c r="E31" s="22">
        <v>-955.95</v>
      </c>
      <c r="F31" s="6">
        <f t="shared" si="4"/>
        <v>1261.449999999996</v>
      </c>
      <c r="G31" s="6">
        <v>1383.59</v>
      </c>
      <c r="H31" s="9">
        <f>'Business Result'!G31/'Business Result'!D31</f>
        <v>0.89832640151948751</v>
      </c>
      <c r="I31" s="11">
        <f>'Business Result'!E31/'Business Result'!D31</f>
        <v>0.83373843107826795</v>
      </c>
      <c r="J31" s="11">
        <f>'Business Result'!H31/'Business Result'!F31</f>
        <v>0.98647790664298296</v>
      </c>
      <c r="K31" s="11">
        <f>'Business Result'!I31/'Business Result'!E31</f>
        <v>9.7543109552585119E-2</v>
      </c>
      <c r="L31" s="11">
        <f>'Business Result'!J31/'Business Result'!E31</f>
        <v>0.14150556017310689</v>
      </c>
      <c r="M31" s="11">
        <f t="shared" si="5"/>
        <v>1.2255265763686749</v>
      </c>
    </row>
    <row r="32" spans="1:13" ht="15.6" x14ac:dyDescent="0.3">
      <c r="A32" s="2" t="s">
        <v>34</v>
      </c>
      <c r="B32" s="22">
        <f>'Business Result'!P32</f>
        <v>-4040.8699999999985</v>
      </c>
      <c r="C32" s="6">
        <v>0</v>
      </c>
      <c r="D32" s="6"/>
      <c r="E32" s="22">
        <v>-250.38</v>
      </c>
      <c r="F32" s="22">
        <f t="shared" si="4"/>
        <v>-4291.2499999999982</v>
      </c>
      <c r="G32" s="22">
        <v>-4061.39</v>
      </c>
      <c r="H32" s="9">
        <f>'Business Result'!G32/'Business Result'!D32</f>
        <v>1.0867629884650307</v>
      </c>
      <c r="I32" s="11">
        <f>'Business Result'!E32/'Business Result'!D32</f>
        <v>0.74807988070141662</v>
      </c>
      <c r="J32" s="11">
        <f>'Business Result'!H32/'Business Result'!F32</f>
        <v>1.1329586827899456</v>
      </c>
      <c r="K32" s="11">
        <f>'Business Result'!I32/'Business Result'!E32</f>
        <v>7.9029993028363818E-2</v>
      </c>
      <c r="L32" s="11">
        <f>'Business Result'!J32/'Business Result'!E32</f>
        <v>0.24514671670918781</v>
      </c>
      <c r="M32" s="11">
        <f t="shared" si="5"/>
        <v>1.4571353925274972</v>
      </c>
    </row>
    <row r="33" spans="1:13" ht="15.6" x14ac:dyDescent="0.3">
      <c r="A33" s="2" t="s">
        <v>35</v>
      </c>
      <c r="B33" s="22">
        <f>'Business Result'!P33</f>
        <v>-2992.96</v>
      </c>
      <c r="C33" s="6">
        <v>0</v>
      </c>
      <c r="D33" s="22">
        <f>-'Business Result'!N33</f>
        <v>-1766</v>
      </c>
      <c r="E33" s="22">
        <v>-123.51</v>
      </c>
      <c r="F33" s="22">
        <f t="shared" si="4"/>
        <v>-4882.47</v>
      </c>
      <c r="G33" s="22">
        <v>-4839.28</v>
      </c>
      <c r="H33" s="9">
        <f>'Business Result'!G33/'Business Result'!D33</f>
        <v>0.93514248123438692</v>
      </c>
      <c r="I33" s="11">
        <f>'Business Result'!E33/'Business Result'!D33</f>
        <v>0.86555026813947766</v>
      </c>
      <c r="J33" s="11">
        <f>'Business Result'!H33/'Business Result'!F33</f>
        <v>1.013866762797246</v>
      </c>
      <c r="K33" s="11">
        <f>'Business Result'!I33/'Business Result'!E33</f>
        <v>0.16356600629118467</v>
      </c>
      <c r="L33" s="11">
        <f>'Business Result'!J33/'Business Result'!E33</f>
        <v>0.26710735505980038</v>
      </c>
      <c r="M33" s="11">
        <f>J33+K33+L33</f>
        <v>1.4445401241482312</v>
      </c>
    </row>
    <row r="34" spans="1:13" ht="15.6" x14ac:dyDescent="0.3">
      <c r="A34" s="5" t="s">
        <v>83</v>
      </c>
      <c r="B34" s="24">
        <f t="shared" ref="B34:G34" si="6">SUM(B30:B33)</f>
        <v>-8734.0300000000025</v>
      </c>
      <c r="C34" s="24">
        <f t="shared" si="6"/>
        <v>3062.29</v>
      </c>
      <c r="D34" s="24">
        <f t="shared" si="6"/>
        <v>-3499.1400000000003</v>
      </c>
      <c r="E34" s="24">
        <f t="shared" si="6"/>
        <v>-1275.1000000000001</v>
      </c>
      <c r="F34" s="24">
        <f t="shared" si="6"/>
        <v>-10445.980000000001</v>
      </c>
      <c r="G34" s="24">
        <f t="shared" si="6"/>
        <v>-10050.789999999999</v>
      </c>
      <c r="H34" s="9">
        <f>'Business Result'!G34/'Business Result'!D34</f>
        <v>0.9401922652540764</v>
      </c>
      <c r="I34" s="11">
        <f>'Business Result'!E34/'Business Result'!D34</f>
        <v>0.82929554422397656</v>
      </c>
      <c r="J34" s="11">
        <f>'Business Result'!H34/'Business Result'!F34</f>
        <v>1.013748189546313</v>
      </c>
      <c r="K34" s="11">
        <f>'Business Result'!I34/'Business Result'!E34</f>
        <v>0.11206398943587413</v>
      </c>
      <c r="L34" s="11">
        <f>'Business Result'!J34/'Business Result'!E34</f>
        <v>0.21787776003628087</v>
      </c>
      <c r="M34" s="11">
        <f>J34+K34+L34</f>
        <v>1.343689939018468</v>
      </c>
    </row>
    <row r="35" spans="1:13" ht="15.6" x14ac:dyDescent="0.3">
      <c r="A35" s="2" t="s">
        <v>39</v>
      </c>
      <c r="B35" s="22">
        <v>-1318.4100000000017</v>
      </c>
      <c r="C35" s="6">
        <v>2295.62</v>
      </c>
      <c r="D35" s="6">
        <v>0</v>
      </c>
      <c r="E35" s="22">
        <v>-623.57999999999993</v>
      </c>
      <c r="F35" s="6">
        <v>353.62999999999818</v>
      </c>
      <c r="G35" s="6">
        <v>802.87</v>
      </c>
      <c r="H35" s="8">
        <v>0.88588462179790062</v>
      </c>
      <c r="I35" s="8">
        <v>0.8686620379417308</v>
      </c>
      <c r="J35" s="8">
        <v>0.97301054381331564</v>
      </c>
      <c r="K35" s="8">
        <v>9.3385956164089873E-2</v>
      </c>
      <c r="L35" s="8">
        <v>0.14589713859297118</v>
      </c>
      <c r="M35" s="8">
        <v>1.2122936385703769</v>
      </c>
    </row>
    <row r="36" spans="1:13" ht="15.6" x14ac:dyDescent="0.3">
      <c r="A36" s="2"/>
      <c r="B36" s="6"/>
      <c r="C36" s="6"/>
      <c r="D36" s="6"/>
      <c r="E36" s="6"/>
      <c r="F36" s="6"/>
      <c r="G36" s="6"/>
      <c r="H36" s="9"/>
      <c r="I36" s="11"/>
      <c r="J36" s="11"/>
      <c r="K36" s="11"/>
      <c r="L36" s="11"/>
      <c r="M36" s="11"/>
    </row>
    <row r="37" spans="1:13" ht="15.6" x14ac:dyDescent="0.3">
      <c r="A37" s="5" t="s">
        <v>85</v>
      </c>
      <c r="B37" s="6">
        <f>B34+B26</f>
        <v>27.179999999996653</v>
      </c>
      <c r="C37" s="6">
        <f t="shared" ref="C37:G37" si="7">C34+C26</f>
        <v>8542.4699999999993</v>
      </c>
      <c r="D37" s="22">
        <f t="shared" si="7"/>
        <v>-5517.8899999999994</v>
      </c>
      <c r="E37" s="22">
        <f t="shared" si="7"/>
        <v>-2037.9900000000002</v>
      </c>
      <c r="F37" s="6">
        <f t="shared" si="7"/>
        <v>1013.7700000000004</v>
      </c>
      <c r="G37" s="22">
        <f t="shared" si="7"/>
        <v>-1470.4999999999964</v>
      </c>
      <c r="H37" s="9">
        <f>'Business Result'!G37/'Business Result'!D37</f>
        <v>0.79367309883174642</v>
      </c>
      <c r="I37" s="11">
        <f>'Business Result'!E37/'Business Result'!D37</f>
        <v>0.70135442981160279</v>
      </c>
      <c r="J37" s="11">
        <f>'Business Result'!H37/'Business Result'!F37</f>
        <v>0.87307887327218447</v>
      </c>
      <c r="K37" s="11">
        <f>'Business Result'!I37/'Business Result'!E37</f>
        <v>0.14916305961536269</v>
      </c>
      <c r="L37" s="11">
        <f>'Business Result'!J37/'Business Result'!E37</f>
        <v>0.18990508380916232</v>
      </c>
      <c r="M37" s="11">
        <f>J37+K37+L37</f>
        <v>1.2121470166967094</v>
      </c>
    </row>
    <row r="38" spans="1:13" ht="15.6" x14ac:dyDescent="0.3">
      <c r="A38" s="2" t="s">
        <v>39</v>
      </c>
      <c r="B38" s="6">
        <f>B27+B35</f>
        <v>6405.71</v>
      </c>
      <c r="C38" s="6">
        <f t="shared" ref="C38:G38" si="8">C27+C35</f>
        <v>7383.8799999999992</v>
      </c>
      <c r="D38" s="22">
        <f t="shared" si="8"/>
        <v>-1335.02</v>
      </c>
      <c r="E38" s="22">
        <f t="shared" si="8"/>
        <v>-1269.98</v>
      </c>
      <c r="F38" s="6">
        <f t="shared" si="8"/>
        <v>11184.589999999998</v>
      </c>
      <c r="G38" s="6">
        <f t="shared" si="8"/>
        <v>8953.11</v>
      </c>
      <c r="H38" s="9">
        <f>'Business Result'!G38/'Business Result'!D38</f>
        <v>0.78060760064054668</v>
      </c>
      <c r="I38" s="11">
        <f>'Business Result'!E38/'Business Result'!D38</f>
        <v>0.71404779003543251</v>
      </c>
      <c r="J38" s="11">
        <f>'Business Result'!H38/'Business Result'!F38</f>
        <v>0.86209375159636148</v>
      </c>
      <c r="K38" s="11">
        <f>'Business Result'!I38/'Business Result'!E38</f>
        <v>0.13551790232973462</v>
      </c>
      <c r="L38" s="11">
        <f>'Business Result'!J38/'Business Result'!E38</f>
        <v>0.15876491495139552</v>
      </c>
      <c r="M38" s="11">
        <f>SUM(J38+K38+L38)</f>
        <v>1.1563765688774916</v>
      </c>
    </row>
    <row r="39" spans="1:13" ht="15.6" x14ac:dyDescent="0.3">
      <c r="A39" s="2"/>
      <c r="B39" s="6"/>
      <c r="C39" s="6"/>
      <c r="D39" s="6"/>
      <c r="E39" s="6"/>
      <c r="F39" s="6"/>
      <c r="G39" s="6"/>
      <c r="H39" s="9"/>
      <c r="I39" s="11"/>
      <c r="J39" s="11"/>
      <c r="K39" s="11"/>
      <c r="L39" s="11"/>
      <c r="M39" s="11"/>
    </row>
    <row r="40" spans="1:13" ht="15.6" x14ac:dyDescent="0.3">
      <c r="A40" s="5" t="s">
        <v>40</v>
      </c>
      <c r="B40" s="6"/>
      <c r="C40" s="6"/>
      <c r="D40" s="6"/>
      <c r="E40" s="6"/>
      <c r="F40" s="6"/>
      <c r="G40" s="6"/>
      <c r="H40" s="6"/>
      <c r="I40" s="2"/>
      <c r="J40" s="2"/>
      <c r="K40" s="2"/>
      <c r="L40" s="2"/>
      <c r="M40" s="2"/>
    </row>
    <row r="41" spans="1:13" ht="15.6" x14ac:dyDescent="0.3">
      <c r="A41" s="2" t="s">
        <v>41</v>
      </c>
      <c r="B41" s="22">
        <f>'Business Result'!P41</f>
        <v>-19.029999999999518</v>
      </c>
      <c r="C41" s="6">
        <v>73.67</v>
      </c>
      <c r="D41" s="22">
        <f>-'Business Result'!N41</f>
        <v>-5.92</v>
      </c>
      <c r="E41" s="22">
        <v>-6.62</v>
      </c>
      <c r="F41" s="6">
        <f t="shared" ref="F41:F47" si="9">SUM(B41:E41)</f>
        <v>42.100000000000485</v>
      </c>
      <c r="G41" s="6">
        <v>42.1</v>
      </c>
      <c r="H41" s="9">
        <f>'Business Result'!G41/'Business Result'!D41</f>
        <v>0.59058472059329803</v>
      </c>
      <c r="I41" s="11">
        <f>'Business Result'!E41/'Business Result'!D41</f>
        <v>0.72955724380182174</v>
      </c>
      <c r="J41" s="11">
        <f>'Business Result'!H41/'Business Result'!F41</f>
        <v>0.76314481912206822</v>
      </c>
      <c r="K41" s="11">
        <f>'Business Result'!I41/'Business Result'!E41</f>
        <v>7.0375843032497623E-2</v>
      </c>
      <c r="L41" s="11">
        <f>'Business Result'!J41/'Business Result'!E41</f>
        <v>0.19938655826796689</v>
      </c>
      <c r="M41" s="11">
        <f t="shared" ref="M41:M48" si="10">SUM(J41+K41+L41)</f>
        <v>1.0329072204225327</v>
      </c>
    </row>
    <row r="42" spans="1:13" ht="15.6" x14ac:dyDescent="0.3">
      <c r="A42" s="2" t="s">
        <v>42</v>
      </c>
      <c r="B42" s="22">
        <f>'Business Result'!P42</f>
        <v>-151.21000000000078</v>
      </c>
      <c r="C42" s="6">
        <v>189.2</v>
      </c>
      <c r="D42" s="22">
        <f>-'Business Result'!N42</f>
        <v>-9.91</v>
      </c>
      <c r="E42" s="22">
        <v>-10.27</v>
      </c>
      <c r="F42" s="6">
        <f t="shared" si="9"/>
        <v>17.809999999999214</v>
      </c>
      <c r="G42" s="6">
        <v>12.16</v>
      </c>
      <c r="H42" s="9">
        <f>'Business Result'!G42/'Business Result'!D42</f>
        <v>0.63311012869067673</v>
      </c>
      <c r="I42" s="11">
        <f>'Business Result'!E42/'Business Result'!D42</f>
        <v>0.74187847107219818</v>
      </c>
      <c r="J42" s="11">
        <f>'Business Result'!H42/'Business Result'!F42</f>
        <v>0.696104157421368</v>
      </c>
      <c r="K42" s="11">
        <f>'Business Result'!I42/'Business Result'!E42</f>
        <v>0.191878867560244</v>
      </c>
      <c r="L42" s="11">
        <f>'Business Result'!J42/'Business Result'!E42</f>
        <v>0.17944703108541438</v>
      </c>
      <c r="M42" s="11">
        <f t="shared" si="10"/>
        <v>1.0674300560670265</v>
      </c>
    </row>
    <row r="43" spans="1:13" ht="15.6" x14ac:dyDescent="0.3">
      <c r="A43" s="2" t="s">
        <v>43</v>
      </c>
      <c r="B43" s="22">
        <f>'Business Result'!P43</f>
        <v>-3.3700000000000028</v>
      </c>
      <c r="C43" s="6">
        <v>12.2</v>
      </c>
      <c r="D43" s="22">
        <f>-'Business Result'!N43</f>
        <v>-112.08</v>
      </c>
      <c r="E43" s="22">
        <v>0</v>
      </c>
      <c r="F43" s="22">
        <f t="shared" si="9"/>
        <v>-103.25</v>
      </c>
      <c r="G43" s="22">
        <v>-103.25</v>
      </c>
      <c r="H43" s="9">
        <f>'Business Result'!G43/'Business Result'!D43</f>
        <v>0.19144052922910762</v>
      </c>
      <c r="I43" s="11">
        <f>'Business Result'!E43/'Business Result'!D43</f>
        <v>0.95173484541649811</v>
      </c>
      <c r="J43" s="11">
        <f>'Business Result'!H43/'Business Result'!F43</f>
        <v>0.34343949044585986</v>
      </c>
      <c r="K43" s="11">
        <f>'Business Result'!I43/'Business Result'!E43</f>
        <v>0.17341655436555783</v>
      </c>
      <c r="L43" s="11">
        <f>'Business Result'!J43/'Business Result'!E43</f>
        <v>1.045251436272076</v>
      </c>
      <c r="M43" s="11">
        <f t="shared" si="10"/>
        <v>1.5621074810834936</v>
      </c>
    </row>
    <row r="44" spans="1:13" ht="15.6" x14ac:dyDescent="0.3">
      <c r="A44" s="2" t="s">
        <v>44</v>
      </c>
      <c r="B44" s="22">
        <f>'Business Result'!P44</f>
        <v>-399.13999999999987</v>
      </c>
      <c r="C44" s="6">
        <v>58.53</v>
      </c>
      <c r="D44" s="6"/>
      <c r="E44" s="22">
        <v>-67.27</v>
      </c>
      <c r="F44" s="22">
        <f t="shared" si="9"/>
        <v>-407.87999999999988</v>
      </c>
      <c r="G44" s="22">
        <v>-407.88</v>
      </c>
      <c r="H44" s="9">
        <f>'Business Result'!G44/'Business Result'!D44</f>
        <v>0.75901411424451148</v>
      </c>
      <c r="I44" s="11">
        <f>'Business Result'!E44/'Business Result'!D44</f>
        <v>0.96334997191492411</v>
      </c>
      <c r="J44" s="11">
        <f>'Business Result'!H44/'Business Result'!F44</f>
        <v>0.85660466978979422</v>
      </c>
      <c r="K44" s="11">
        <f>'Business Result'!I44/'Business Result'!E44</f>
        <v>0.15375708679488717</v>
      </c>
      <c r="L44" s="11">
        <f>'Business Result'!J44/'Business Result'!E44</f>
        <v>0.1973923075968787</v>
      </c>
      <c r="M44" s="11">
        <f t="shared" si="10"/>
        <v>1.2077540641815601</v>
      </c>
    </row>
    <row r="45" spans="1:13" ht="15.6" x14ac:dyDescent="0.3">
      <c r="A45" s="2" t="s">
        <v>94</v>
      </c>
      <c r="B45" s="22">
        <f>'Business Result'!P45</f>
        <v>-60.220000000000198</v>
      </c>
      <c r="C45" s="6">
        <v>222.36</v>
      </c>
      <c r="D45" s="22">
        <f>-'Business Result'!N45</f>
        <v>-1.34</v>
      </c>
      <c r="E45" s="22">
        <v>-33.99</v>
      </c>
      <c r="F45" s="22">
        <f t="shared" si="9"/>
        <v>126.8099999999998</v>
      </c>
      <c r="G45" s="22">
        <v>130.78</v>
      </c>
      <c r="H45" s="9">
        <f>'Business Result'!G45/'Business Result'!D45</f>
        <v>0.5904713763929782</v>
      </c>
      <c r="I45" s="11">
        <f>'Business Result'!E45/'Business Result'!D45</f>
        <v>0.79272809436845437</v>
      </c>
      <c r="J45" s="11">
        <f>'Business Result'!H45/'Business Result'!F45</f>
        <v>0.68109308998495277</v>
      </c>
      <c r="K45" s="11">
        <f>'Business Result'!I45/'Business Result'!E45</f>
        <v>0.1802388963166478</v>
      </c>
      <c r="L45" s="11">
        <f>'Business Result'!J45/'Business Result'!E45</f>
        <v>0.17256806194261198</v>
      </c>
      <c r="M45" s="11">
        <f t="shared" ref="M45" si="11">SUM(J45+K45+L45)</f>
        <v>1.0339000482442127</v>
      </c>
    </row>
    <row r="46" spans="1:13" ht="15.6" x14ac:dyDescent="0.3">
      <c r="A46" s="2" t="s">
        <v>45</v>
      </c>
      <c r="B46" s="22">
        <f>'Business Result'!P46</f>
        <v>-11.080000000000002</v>
      </c>
      <c r="C46" s="6">
        <v>3.59</v>
      </c>
      <c r="D46" s="22">
        <f>-'Business Result'!N46</f>
        <v>-12.75</v>
      </c>
      <c r="E46" s="40" t="s">
        <v>109</v>
      </c>
      <c r="F46" s="22">
        <f t="shared" si="9"/>
        <v>-20.240000000000002</v>
      </c>
      <c r="G46" s="22">
        <v>-20.239999999999998</v>
      </c>
      <c r="H46" s="9">
        <f>'Business Result'!G46/'Business Result'!D46</f>
        <v>0.15761861313868611</v>
      </c>
      <c r="I46" s="11">
        <f>'Business Result'!E46/'Business Result'!D46</f>
        <v>0.96008211678832112</v>
      </c>
      <c r="J46" s="11">
        <f>'Business Result'!H46/'Business Result'!F46</f>
        <v>0.89969230769230768</v>
      </c>
      <c r="K46" s="11">
        <f>'Business Result'!I46/'Business Result'!E46</f>
        <v>2.4233784746970775E-2</v>
      </c>
      <c r="L46" s="11">
        <f>'Business Result'!J46/'Business Result'!E46</f>
        <v>0.63839391779520072</v>
      </c>
      <c r="M46" s="11">
        <f t="shared" si="10"/>
        <v>1.5623200102344792</v>
      </c>
    </row>
    <row r="47" spans="1:13" ht="15.6" x14ac:dyDescent="0.3">
      <c r="A47" s="2" t="s">
        <v>46</v>
      </c>
      <c r="B47" s="18">
        <f>'Business Result'!P47</f>
        <v>362.60999999999916</v>
      </c>
      <c r="C47" s="6">
        <v>461</v>
      </c>
      <c r="D47" s="22">
        <f>-'Business Result'!N47</f>
        <v>-5.91</v>
      </c>
      <c r="E47" s="22">
        <v>-63.37</v>
      </c>
      <c r="F47" s="18">
        <f t="shared" si="9"/>
        <v>754.32999999999925</v>
      </c>
      <c r="G47" s="6">
        <v>556.98</v>
      </c>
      <c r="H47" s="9">
        <f>'Business Result'!G47/'Business Result'!D47</f>
        <v>0.64819094916098885</v>
      </c>
      <c r="I47" s="11">
        <f>'Business Result'!E47/'Business Result'!D47</f>
        <v>0.94782116989010812</v>
      </c>
      <c r="J47" s="11">
        <f>'Business Result'!H47/'Business Result'!F47</f>
        <v>0.68538666444935714</v>
      </c>
      <c r="K47" s="11">
        <f>'Business Result'!I47/'Business Result'!E47</f>
        <v>0.1514613107463067</v>
      </c>
      <c r="L47" s="11">
        <f>'Business Result'!J47/'Business Result'!E47</f>
        <v>0.16769337544793983</v>
      </c>
      <c r="M47" s="11">
        <f t="shared" si="10"/>
        <v>1.0045413506436036</v>
      </c>
    </row>
    <row r="48" spans="1:13" ht="15.6" x14ac:dyDescent="0.3">
      <c r="A48" s="5" t="s">
        <v>47</v>
      </c>
      <c r="B48" s="24">
        <f t="shared" ref="B48:G48" si="12">SUM(B41:B47)</f>
        <v>-281.44000000000136</v>
      </c>
      <c r="C48" s="7">
        <f t="shared" si="12"/>
        <v>1020.5500000000001</v>
      </c>
      <c r="D48" s="24">
        <f t="shared" si="12"/>
        <v>-147.91</v>
      </c>
      <c r="E48" s="7">
        <f t="shared" si="12"/>
        <v>-181.52</v>
      </c>
      <c r="F48" s="7">
        <f t="shared" si="12"/>
        <v>409.67999999999881</v>
      </c>
      <c r="G48" s="7">
        <f t="shared" si="12"/>
        <v>210.64999999999998</v>
      </c>
      <c r="H48" s="10">
        <f>'Business Result'!G48/'Business Result'!D48</f>
        <v>0.62999435798679748</v>
      </c>
      <c r="I48" s="12">
        <f>'Business Result'!E48/'Business Result'!D48</f>
        <v>0.84326881543580201</v>
      </c>
      <c r="J48" s="12">
        <f>'Business Result'!H48/'Business Result'!F48</f>
        <v>0.70552438455524402</v>
      </c>
      <c r="K48" s="12">
        <f>'Business Result'!I48/'Business Result'!E48</f>
        <v>0.15412463753764116</v>
      </c>
      <c r="L48" s="12">
        <f>'Business Result'!J48/'Business Result'!E48</f>
        <v>0.18020684702926015</v>
      </c>
      <c r="M48" s="12">
        <f t="shared" si="10"/>
        <v>1.0398558691221453</v>
      </c>
    </row>
    <row r="49" spans="1:13" ht="15.6" x14ac:dyDescent="0.3">
      <c r="A49" s="2" t="s">
        <v>39</v>
      </c>
      <c r="B49" s="6">
        <v>579.95000000000073</v>
      </c>
      <c r="C49" s="6">
        <v>1019.9399999999999</v>
      </c>
      <c r="D49" s="22">
        <v>-454.37</v>
      </c>
      <c r="E49" s="22">
        <v>-104.34</v>
      </c>
      <c r="F49" s="6">
        <v>1041.1800000000007</v>
      </c>
      <c r="G49" s="6">
        <v>758.15000000000032</v>
      </c>
      <c r="H49" s="9">
        <v>0.61684575908737704</v>
      </c>
      <c r="I49" s="11">
        <v>0.8629783857266442</v>
      </c>
      <c r="J49" s="11">
        <v>0.68059806033617198</v>
      </c>
      <c r="K49" s="11">
        <v>0.16160251851213142</v>
      </c>
      <c r="L49" s="11">
        <v>0.18740930856989355</v>
      </c>
      <c r="M49" s="11">
        <v>1.0296098874181969</v>
      </c>
    </row>
    <row r="51" spans="1:13" ht="15.6" x14ac:dyDescent="0.3">
      <c r="A51" s="5" t="s">
        <v>97</v>
      </c>
      <c r="B51" s="24">
        <f t="shared" ref="B51:G51" si="13">SUM(B37+B48)</f>
        <v>-254.26000000000471</v>
      </c>
      <c r="C51" s="7">
        <f t="shared" si="13"/>
        <v>9563.0199999999986</v>
      </c>
      <c r="D51" s="24">
        <f t="shared" si="13"/>
        <v>-5665.7999999999993</v>
      </c>
      <c r="E51" s="24">
        <f t="shared" si="13"/>
        <v>-2219.5100000000002</v>
      </c>
      <c r="F51" s="7">
        <f t="shared" si="13"/>
        <v>1423.4499999999994</v>
      </c>
      <c r="G51" s="24">
        <f t="shared" si="13"/>
        <v>-1259.8499999999963</v>
      </c>
      <c r="H51" s="10">
        <f>'Business Result'!G51/'Business Result'!D51</f>
        <v>0.77108866693222544</v>
      </c>
      <c r="I51" s="12">
        <f>'Business Result'!E51/'Business Result'!D51</f>
        <v>0.72093581076032476</v>
      </c>
      <c r="J51" s="12">
        <f>'Business Result'!H51/'Business Result'!F51</f>
        <v>0.84734119026303634</v>
      </c>
      <c r="K51" s="12">
        <f>'Business Result'!I51/'Business Result'!E51</f>
        <v>0.14996382658911001</v>
      </c>
      <c r="L51" s="12">
        <f>'Business Result'!J51/'Business Result'!E51</f>
        <v>0.18833985036154147</v>
      </c>
      <c r="M51" s="12">
        <f t="shared" ref="M51:M61" si="14">SUM(J51+K51+L51)</f>
        <v>1.1856448672136879</v>
      </c>
    </row>
    <row r="52" spans="1:13" ht="15.6" x14ac:dyDescent="0.3">
      <c r="A52" s="2" t="s">
        <v>39</v>
      </c>
      <c r="B52" s="7">
        <f t="shared" ref="B52:G52" si="15">B38+B49</f>
        <v>6985.6600000000008</v>
      </c>
      <c r="C52" s="7">
        <f t="shared" si="15"/>
        <v>8403.82</v>
      </c>
      <c r="D52" s="24">
        <f t="shared" si="15"/>
        <v>-1789.3899999999999</v>
      </c>
      <c r="E52" s="24">
        <f t="shared" si="15"/>
        <v>-1374.32</v>
      </c>
      <c r="F52" s="7">
        <f t="shared" si="15"/>
        <v>12225.769999999999</v>
      </c>
      <c r="G52" s="7">
        <f t="shared" si="15"/>
        <v>9711.26</v>
      </c>
      <c r="H52" s="9">
        <f>'Business Result'!G52/'Business Result'!D52</f>
        <v>0.76001520207329831</v>
      </c>
      <c r="I52" s="11">
        <f>'Business Result'!E52/'Business Result'!D52</f>
        <v>0.73115185579570818</v>
      </c>
      <c r="J52" s="11">
        <f>'Business Result'!H52/'Business Result'!F52</f>
        <v>0.83657951099363448</v>
      </c>
      <c r="K52" s="11">
        <f>'Business Result'!I52/'Business Result'!E52</f>
        <v>0.13933141352030398</v>
      </c>
      <c r="L52" s="11">
        <f>'Business Result'!J52/'Business Result'!E52</f>
        <v>0.16295265974500814</v>
      </c>
      <c r="M52" s="11">
        <f t="shared" si="14"/>
        <v>1.1388635842589465</v>
      </c>
    </row>
    <row r="53" spans="1:13" ht="15.6" x14ac:dyDescent="0.3">
      <c r="A53" s="5"/>
      <c r="B53" s="7"/>
      <c r="C53" s="7"/>
      <c r="D53" s="7"/>
      <c r="E53" s="7"/>
      <c r="F53" s="7"/>
      <c r="G53" s="7"/>
      <c r="H53" s="10"/>
      <c r="I53" s="12"/>
      <c r="J53" s="12"/>
      <c r="K53" s="12"/>
      <c r="L53" s="12"/>
      <c r="M53" s="12"/>
    </row>
    <row r="54" spans="1:13" ht="15.6" x14ac:dyDescent="0.3">
      <c r="A54" s="5" t="s">
        <v>48</v>
      </c>
      <c r="B54" s="6"/>
      <c r="C54" s="6"/>
      <c r="D54" s="6"/>
      <c r="E54" s="6"/>
      <c r="F54" s="6"/>
      <c r="G54" s="6"/>
      <c r="H54" s="6"/>
      <c r="I54" s="2"/>
      <c r="J54" s="2"/>
      <c r="K54" s="2"/>
      <c r="L54" s="2"/>
      <c r="M54" s="2"/>
    </row>
    <row r="55" spans="1:13" ht="15.6" x14ac:dyDescent="0.3">
      <c r="A55" s="2" t="s">
        <v>49</v>
      </c>
      <c r="B55" s="18">
        <f>'Business Result'!P55</f>
        <v>995.89999999999941</v>
      </c>
      <c r="C55" s="6">
        <v>311.72000000000003</v>
      </c>
      <c r="D55" s="6"/>
      <c r="E55" s="6">
        <f>-47.9+13.18</f>
        <v>-34.72</v>
      </c>
      <c r="F55" s="18">
        <f t="shared" ref="F55:F56" si="16">SUM(B55:E55)</f>
        <v>1272.8999999999994</v>
      </c>
      <c r="G55" s="6">
        <v>935.47</v>
      </c>
      <c r="H55" s="9">
        <f>'Business Result'!G55/'Business Result'!D55</f>
        <v>0.89544829634820233</v>
      </c>
      <c r="I55" s="11">
        <f>'Business Result'!E55/'Business Result'!D55</f>
        <v>0.59331525650937034</v>
      </c>
      <c r="J55" s="11">
        <f>'Business Result'!H55/'Business Result'!F55</f>
        <v>0.97296191888412731</v>
      </c>
      <c r="K55" s="11">
        <f>'Business Result'!I55/'Business Result'!E55</f>
        <v>-5.8760097436045565E-2</v>
      </c>
      <c r="L55" s="11">
        <f>'Business Result'!J55/'Business Result'!E55</f>
        <v>7.6708420387112508E-2</v>
      </c>
      <c r="M55" s="11">
        <f t="shared" si="14"/>
        <v>0.99091024183519427</v>
      </c>
    </row>
    <row r="56" spans="1:13" ht="15.6" x14ac:dyDescent="0.3">
      <c r="A56" s="2" t="s">
        <v>50</v>
      </c>
      <c r="B56" s="18">
        <f>'Business Result'!P56</f>
        <v>759.25</v>
      </c>
      <c r="C56" s="6">
        <v>979.27</v>
      </c>
      <c r="D56" s="6"/>
      <c r="E56" s="6">
        <v>-51.91</v>
      </c>
      <c r="F56" s="18">
        <f t="shared" si="16"/>
        <v>1686.61</v>
      </c>
      <c r="G56" s="6">
        <v>1277.1199999999999</v>
      </c>
      <c r="H56" s="9">
        <f>'Business Result'!G56/'Business Result'!D56</f>
        <v>0.47447416575857887</v>
      </c>
      <c r="I56" s="11">
        <f>'Business Result'!E56/'Business Result'!D56</f>
        <v>0.83188381958865343</v>
      </c>
      <c r="J56" s="11">
        <f>'Business Result'!H56/'Business Result'!F56</f>
        <v>0.33129545783985198</v>
      </c>
      <c r="K56" s="11">
        <f>'Business Result'!I56/'Business Result'!E56</f>
        <v>-1.1764608958568474E-2</v>
      </c>
      <c r="L56" s="11">
        <f>'Business Result'!J56/'Business Result'!E56</f>
        <v>0.32168955602606669</v>
      </c>
      <c r="M56" s="11">
        <f t="shared" si="14"/>
        <v>0.64122040490735022</v>
      </c>
    </row>
    <row r="57" spans="1:13" ht="15.6" x14ac:dyDescent="0.3">
      <c r="A57" s="5" t="s">
        <v>51</v>
      </c>
      <c r="B57" s="7">
        <f t="shared" ref="B57:G57" si="17">SUM(B55:B56)</f>
        <v>1755.1499999999994</v>
      </c>
      <c r="C57" s="7">
        <f t="shared" si="17"/>
        <v>1290.99</v>
      </c>
      <c r="D57" s="7"/>
      <c r="E57" s="24">
        <f t="shared" si="17"/>
        <v>-86.63</v>
      </c>
      <c r="F57" s="7">
        <f t="shared" si="17"/>
        <v>2959.5099999999993</v>
      </c>
      <c r="G57" s="7">
        <f t="shared" si="17"/>
        <v>2212.59</v>
      </c>
      <c r="H57" s="10">
        <f>'Business Result'!G57/'Business Result'!D57</f>
        <v>0.84410023715917248</v>
      </c>
      <c r="I57" s="12">
        <f>'Business Result'!E57/'Business Result'!D57</f>
        <v>0.62241450942659649</v>
      </c>
      <c r="J57" s="12">
        <f>'Business Result'!H57/'Business Result'!F57</f>
        <v>0.87001090333516207</v>
      </c>
      <c r="K57" s="12">
        <f>'Business Result'!I57/'Business Result'!E57</f>
        <v>-5.1098704065090879E-2</v>
      </c>
      <c r="L57" s="12">
        <f>'Business Result'!J57/'Business Result'!E57</f>
        <v>0.1166462295130406</v>
      </c>
      <c r="M57" s="12">
        <f t="shared" si="14"/>
        <v>0.9355584287831118</v>
      </c>
    </row>
    <row r="58" spans="1:13" ht="15.6" x14ac:dyDescent="0.3">
      <c r="A58" s="2" t="s">
        <v>39</v>
      </c>
      <c r="B58" s="6">
        <v>3450.5500000000006</v>
      </c>
      <c r="C58" s="6">
        <v>1066.21</v>
      </c>
      <c r="D58" s="6">
        <v>0</v>
      </c>
      <c r="E58" s="6">
        <v>50.63</v>
      </c>
      <c r="F58" s="6">
        <v>4567.3900000000012</v>
      </c>
      <c r="G58" s="6">
        <v>3444.2</v>
      </c>
      <c r="H58" s="9">
        <v>0.6555057725225607</v>
      </c>
      <c r="I58" s="11">
        <v>0.54338275672707304</v>
      </c>
      <c r="J58" s="11">
        <v>0.54989662402916994</v>
      </c>
      <c r="K58" s="11">
        <v>-3.1183160894308271E-2</v>
      </c>
      <c r="L58" s="11">
        <v>0.13909160944010471</v>
      </c>
      <c r="M58" s="11">
        <v>0.65780507257496634</v>
      </c>
    </row>
    <row r="59" spans="1:13" ht="15.6" x14ac:dyDescent="0.3">
      <c r="A59" s="2"/>
      <c r="B59" s="6"/>
      <c r="C59" s="6"/>
      <c r="D59" s="6"/>
      <c r="E59" s="6"/>
      <c r="F59" s="6"/>
      <c r="G59" s="6"/>
      <c r="H59" s="9"/>
      <c r="I59" s="11"/>
      <c r="J59" s="11"/>
      <c r="K59" s="11"/>
      <c r="L59" s="11"/>
      <c r="M59" s="11"/>
    </row>
    <row r="60" spans="1:13" ht="15.6" x14ac:dyDescent="0.3">
      <c r="A60" s="5" t="s">
        <v>96</v>
      </c>
      <c r="B60" s="7">
        <f>B51+B57</f>
        <v>1500.8899999999946</v>
      </c>
      <c r="C60" s="7">
        <f t="shared" ref="C60:G60" si="18">C51+C57</f>
        <v>10854.009999999998</v>
      </c>
      <c r="D60" s="24">
        <f t="shared" si="18"/>
        <v>-5665.7999999999993</v>
      </c>
      <c r="E60" s="24">
        <f t="shared" si="18"/>
        <v>-2306.1400000000003</v>
      </c>
      <c r="F60" s="7">
        <f t="shared" si="18"/>
        <v>4382.9599999999991</v>
      </c>
      <c r="G60" s="7">
        <f t="shared" si="18"/>
        <v>952.74000000000387</v>
      </c>
      <c r="H60" s="10">
        <f>'Business Result'!G60/'Business Result'!D60</f>
        <v>0.77355652764732175</v>
      </c>
      <c r="I60" s="12">
        <f>'Business Result'!E60/'Business Result'!D60</f>
        <v>0.71760569680159314</v>
      </c>
      <c r="J60" s="12">
        <f>'Business Result'!H60/'Business Result'!F60</f>
        <v>0.84801721794612539</v>
      </c>
      <c r="K60" s="12">
        <f>'Business Result'!I60/'Business Result'!E60</f>
        <v>0.14406923213949058</v>
      </c>
      <c r="L60" s="12">
        <f>'Business Result'!J60/'Business Result'!E60</f>
        <v>0.18623799270486294</v>
      </c>
      <c r="M60" s="12">
        <f t="shared" si="14"/>
        <v>1.1783244427904789</v>
      </c>
    </row>
    <row r="61" spans="1:13" ht="15.6" x14ac:dyDescent="0.3">
      <c r="A61" s="2" t="s">
        <v>39</v>
      </c>
      <c r="B61" s="6">
        <f>B52+B58</f>
        <v>10436.210000000001</v>
      </c>
      <c r="C61" s="6">
        <f t="shared" ref="C61:G61" si="19">C52+C58</f>
        <v>9470.0299999999988</v>
      </c>
      <c r="D61" s="22">
        <f t="shared" si="19"/>
        <v>-1789.3899999999999</v>
      </c>
      <c r="E61" s="22">
        <f t="shared" si="19"/>
        <v>-1323.6899999999998</v>
      </c>
      <c r="F61" s="6">
        <f t="shared" si="19"/>
        <v>16793.16</v>
      </c>
      <c r="G61" s="6">
        <f t="shared" si="19"/>
        <v>13155.46</v>
      </c>
      <c r="H61" s="9">
        <f>'Business Result'!G61/'Business Result'!D61</f>
        <v>0.75637102534550571</v>
      </c>
      <c r="I61" s="11">
        <f>'Business Result'!E61/'Business Result'!D61</f>
        <v>0.72443077702091663</v>
      </c>
      <c r="J61" s="11">
        <f>'Business Result'!H61/'Business Result'!F61</f>
        <v>0.82884630614519261</v>
      </c>
      <c r="K61" s="11">
        <f>'Business Result'!I61/'Business Result'!E61</f>
        <v>0.13491250630441401</v>
      </c>
      <c r="L61" s="11">
        <f>'Business Result'!J61/'Business Result'!E61</f>
        <v>0.16233429754498488</v>
      </c>
      <c r="M61" s="11">
        <f t="shared" si="14"/>
        <v>1.1260931099945914</v>
      </c>
    </row>
    <row r="62" spans="1:13" ht="15.6" x14ac:dyDescent="0.3">
      <c r="A62" s="2" t="s">
        <v>52</v>
      </c>
      <c r="B62" s="8">
        <f t="shared" ref="B62:G62" si="20">(B60-B61)/B61</f>
        <v>-0.85618438111153439</v>
      </c>
      <c r="C62" s="8">
        <f t="shared" si="20"/>
        <v>0.14614314843775572</v>
      </c>
      <c r="D62" s="8"/>
      <c r="E62" s="8">
        <f t="shared" si="20"/>
        <v>0.74220550128806639</v>
      </c>
      <c r="F62" s="8">
        <f t="shared" si="20"/>
        <v>-0.73900326085144197</v>
      </c>
      <c r="G62" s="8">
        <f t="shared" si="20"/>
        <v>-0.92757835909956754</v>
      </c>
      <c r="H62" s="9"/>
      <c r="I62" s="2"/>
      <c r="J62" s="2"/>
      <c r="K62" s="2"/>
      <c r="L62" s="2"/>
      <c r="M62" s="2"/>
    </row>
  </sheetData>
  <mergeCells count="1">
    <mergeCell ref="A2:L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1"/>
  <sheetViews>
    <sheetView topLeftCell="A61" workbookViewId="0">
      <selection activeCell="B61" sqref="B61:K61"/>
    </sheetView>
  </sheetViews>
  <sheetFormatPr defaultRowHeight="14.4" x14ac:dyDescent="0.3"/>
  <cols>
    <col min="1" max="1" width="49" customWidth="1"/>
    <col min="2" max="2" width="14.44140625" customWidth="1"/>
    <col min="3" max="3" width="13.6640625" customWidth="1"/>
    <col min="4" max="4" width="12.5546875" customWidth="1"/>
    <col min="5" max="5" width="13.88671875" customWidth="1"/>
    <col min="6" max="6" width="13.109375" customWidth="1"/>
    <col min="7" max="7" width="12.5546875" customWidth="1"/>
    <col min="8" max="10" width="14.109375" customWidth="1"/>
    <col min="11" max="11" width="19.109375" customWidth="1"/>
  </cols>
  <sheetData>
    <row r="1" spans="1:11" ht="36.6" customHeight="1" x14ac:dyDescent="0.3">
      <c r="A1" s="47" t="s">
        <v>110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52.2" customHeight="1" x14ac:dyDescent="0.3">
      <c r="A2" s="3" t="s">
        <v>1</v>
      </c>
      <c r="B2" s="3" t="s">
        <v>63</v>
      </c>
      <c r="C2" s="3" t="s">
        <v>64</v>
      </c>
      <c r="D2" s="3" t="s">
        <v>65</v>
      </c>
      <c r="E2" s="3" t="s">
        <v>66</v>
      </c>
      <c r="F2" s="3" t="s">
        <v>67</v>
      </c>
      <c r="G2" s="3" t="s">
        <v>68</v>
      </c>
      <c r="H2" s="3" t="s">
        <v>69</v>
      </c>
      <c r="I2" s="3" t="s">
        <v>75</v>
      </c>
      <c r="J2" s="3" t="s">
        <v>76</v>
      </c>
      <c r="K2" s="3" t="s">
        <v>70</v>
      </c>
    </row>
    <row r="3" spans="1:11" ht="15.6" x14ac:dyDescent="0.3">
      <c r="A3" s="5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6" x14ac:dyDescent="0.3">
      <c r="A4" s="2" t="s">
        <v>14</v>
      </c>
      <c r="B4" s="16">
        <v>623</v>
      </c>
      <c r="C4" s="16">
        <v>73</v>
      </c>
      <c r="D4" s="16">
        <v>12</v>
      </c>
      <c r="E4" s="16">
        <v>3938902</v>
      </c>
      <c r="F4" s="6">
        <v>0</v>
      </c>
      <c r="G4" s="6">
        <v>0</v>
      </c>
      <c r="H4" s="6">
        <v>2850.54</v>
      </c>
      <c r="I4" s="22">
        <f>-(2006.53)</f>
        <v>-2006.53</v>
      </c>
      <c r="J4" s="15">
        <v>1.88</v>
      </c>
      <c r="K4" s="6">
        <v>680.24</v>
      </c>
    </row>
    <row r="5" spans="1:11" ht="15.6" x14ac:dyDescent="0.3">
      <c r="A5" s="2" t="s">
        <v>15</v>
      </c>
      <c r="B5" s="16">
        <v>12771</v>
      </c>
      <c r="C5" s="16">
        <v>72804</v>
      </c>
      <c r="D5" s="16">
        <v>225</v>
      </c>
      <c r="E5" s="16">
        <v>37270222</v>
      </c>
      <c r="F5" s="16">
        <v>92379</v>
      </c>
      <c r="G5" s="6">
        <v>0</v>
      </c>
      <c r="H5" s="2">
        <v>12360.46</v>
      </c>
      <c r="I5" s="6">
        <v>0</v>
      </c>
      <c r="J5" s="2">
        <v>3.02</v>
      </c>
      <c r="K5" s="6">
        <v>10745.75</v>
      </c>
    </row>
    <row r="6" spans="1:11" ht="15.6" x14ac:dyDescent="0.3">
      <c r="A6" s="2" t="s">
        <v>16</v>
      </c>
      <c r="B6" s="16">
        <v>2182</v>
      </c>
      <c r="C6" s="16">
        <v>11542</v>
      </c>
      <c r="D6" s="16">
        <v>152</v>
      </c>
      <c r="E6" s="16">
        <v>11252707</v>
      </c>
      <c r="F6" s="16">
        <v>24314</v>
      </c>
      <c r="G6" s="2">
        <v>119.52</v>
      </c>
      <c r="H6" s="6">
        <v>3020.67</v>
      </c>
      <c r="I6" s="6"/>
      <c r="J6" s="2">
        <v>1.96</v>
      </c>
      <c r="K6" s="6">
        <v>6746.5</v>
      </c>
    </row>
    <row r="7" spans="1:11" ht="15.6" x14ac:dyDescent="0.3">
      <c r="A7" s="2" t="s">
        <v>17</v>
      </c>
      <c r="B7" s="16">
        <v>3337</v>
      </c>
      <c r="C7" s="16">
        <v>11959</v>
      </c>
      <c r="D7" s="16">
        <v>166</v>
      </c>
      <c r="E7" s="16">
        <v>2596162</v>
      </c>
      <c r="F7" s="16">
        <v>30093</v>
      </c>
      <c r="G7" s="2">
        <v>1067.57</v>
      </c>
      <c r="H7" s="6">
        <v>1573.66</v>
      </c>
      <c r="I7" s="6"/>
      <c r="J7" s="2">
        <v>1.96</v>
      </c>
      <c r="K7" s="6">
        <v>2133.2199999999998</v>
      </c>
    </row>
    <row r="8" spans="1:11" ht="15.6" x14ac:dyDescent="0.3">
      <c r="A8" s="2" t="s">
        <v>18</v>
      </c>
      <c r="B8" s="16">
        <v>4888</v>
      </c>
      <c r="C8" s="16">
        <v>3342</v>
      </c>
      <c r="D8" s="16">
        <v>102</v>
      </c>
      <c r="E8" s="16">
        <v>16747180</v>
      </c>
      <c r="F8" s="16">
        <v>75982</v>
      </c>
      <c r="G8" s="21">
        <v>0</v>
      </c>
      <c r="H8" s="18">
        <v>4640.8500000000004</v>
      </c>
      <c r="I8" s="6"/>
      <c r="J8" s="15">
        <v>2.42</v>
      </c>
      <c r="K8" s="18">
        <v>7240.75</v>
      </c>
    </row>
    <row r="9" spans="1:11" ht="15.6" x14ac:dyDescent="0.3">
      <c r="A9" s="2" t="s">
        <v>19</v>
      </c>
      <c r="B9" s="16">
        <v>11553</v>
      </c>
      <c r="C9" s="16">
        <v>81772</v>
      </c>
      <c r="D9" s="16">
        <v>256</v>
      </c>
      <c r="E9" s="16">
        <v>43045995</v>
      </c>
      <c r="F9" s="16">
        <v>60649</v>
      </c>
      <c r="G9" s="2">
        <v>358.96</v>
      </c>
      <c r="H9" s="6">
        <v>5722.41</v>
      </c>
      <c r="I9" s="6"/>
      <c r="J9" s="2">
        <v>2.0699999999999998</v>
      </c>
      <c r="K9" s="6">
        <v>8703.52</v>
      </c>
    </row>
    <row r="10" spans="1:11" ht="15.6" x14ac:dyDescent="0.3">
      <c r="A10" s="2" t="s">
        <v>20</v>
      </c>
      <c r="B10" s="16">
        <v>16447</v>
      </c>
      <c r="C10" s="16">
        <v>74664</v>
      </c>
      <c r="D10" s="16">
        <v>341</v>
      </c>
      <c r="E10" s="16">
        <v>39270876</v>
      </c>
      <c r="F10" s="16">
        <v>82763</v>
      </c>
      <c r="G10" s="2">
        <v>112.15</v>
      </c>
      <c r="H10" s="6">
        <v>16806.919999999998</v>
      </c>
      <c r="I10" s="6"/>
      <c r="J10" s="2">
        <v>2.67</v>
      </c>
      <c r="K10" s="6">
        <v>12449.73</v>
      </c>
    </row>
    <row r="11" spans="1:11" ht="15.6" x14ac:dyDescent="0.3">
      <c r="A11" s="2" t="s">
        <v>21</v>
      </c>
      <c r="B11" s="16">
        <v>4779</v>
      </c>
      <c r="C11" s="16">
        <v>13903</v>
      </c>
      <c r="D11" s="16">
        <v>388</v>
      </c>
      <c r="E11" s="16">
        <v>8350929</v>
      </c>
      <c r="F11" s="16">
        <v>27870</v>
      </c>
      <c r="G11" s="2">
        <v>141.03</v>
      </c>
      <c r="H11" s="6">
        <v>4376.42</v>
      </c>
      <c r="I11" s="6"/>
      <c r="J11" s="2">
        <v>1.91</v>
      </c>
      <c r="K11" s="6">
        <v>4301</v>
      </c>
    </row>
    <row r="12" spans="1:11" ht="15.6" x14ac:dyDescent="0.3">
      <c r="A12" s="2" t="s">
        <v>22</v>
      </c>
      <c r="B12" s="16">
        <v>7598</v>
      </c>
      <c r="C12" s="16">
        <v>48219</v>
      </c>
      <c r="D12" s="16">
        <v>128</v>
      </c>
      <c r="E12" s="16">
        <v>11215727</v>
      </c>
      <c r="F12" s="16">
        <v>76764</v>
      </c>
      <c r="G12" s="6">
        <v>0</v>
      </c>
      <c r="H12" s="6">
        <v>3894.93</v>
      </c>
      <c r="I12" s="6"/>
      <c r="J12" s="2">
        <v>1.73</v>
      </c>
      <c r="K12" s="6">
        <v>5152.75</v>
      </c>
    </row>
    <row r="13" spans="1:11" ht="15.6" x14ac:dyDescent="0.3">
      <c r="A13" s="2" t="s">
        <v>23</v>
      </c>
      <c r="B13" s="16">
        <v>835</v>
      </c>
      <c r="C13" s="16">
        <v>44</v>
      </c>
      <c r="D13" s="16">
        <v>10</v>
      </c>
      <c r="E13" s="16">
        <v>11264837</v>
      </c>
      <c r="F13" s="16">
        <v>0</v>
      </c>
      <c r="G13" s="6">
        <v>0</v>
      </c>
      <c r="H13" s="6">
        <v>270.35000000000002</v>
      </c>
      <c r="I13" s="22">
        <v>-0.24</v>
      </c>
      <c r="J13" s="2">
        <v>1.82</v>
      </c>
      <c r="K13" s="6">
        <v>55.4</v>
      </c>
    </row>
    <row r="14" spans="1:11" ht="15.6" x14ac:dyDescent="0.3">
      <c r="A14" s="2" t="s">
        <v>24</v>
      </c>
      <c r="B14" s="16">
        <v>1402</v>
      </c>
      <c r="C14" s="16">
        <v>3176</v>
      </c>
      <c r="D14" s="16">
        <v>96</v>
      </c>
      <c r="E14" s="16">
        <v>2941405</v>
      </c>
      <c r="F14" s="16">
        <v>15937</v>
      </c>
      <c r="G14" s="2">
        <v>935.54</v>
      </c>
      <c r="H14" s="6">
        <v>2703.35</v>
      </c>
      <c r="I14" s="22">
        <v>-1437.24</v>
      </c>
      <c r="J14" s="2">
        <v>1.61</v>
      </c>
      <c r="K14" s="6">
        <v>1934.92</v>
      </c>
    </row>
    <row r="15" spans="1:11" ht="15.6" x14ac:dyDescent="0.3">
      <c r="A15" s="2" t="s">
        <v>25</v>
      </c>
      <c r="B15" s="16">
        <v>1858</v>
      </c>
      <c r="C15" s="16">
        <v>4630</v>
      </c>
      <c r="D15" s="16">
        <v>96</v>
      </c>
      <c r="E15" s="16">
        <v>1179161</v>
      </c>
      <c r="F15" s="16">
        <v>16645</v>
      </c>
      <c r="G15" s="6">
        <v>0</v>
      </c>
      <c r="H15" s="6">
        <v>1657.29</v>
      </c>
      <c r="I15" s="22">
        <v>-423.72</v>
      </c>
      <c r="J15" s="2">
        <v>1.74</v>
      </c>
      <c r="K15" s="6">
        <v>2781.22</v>
      </c>
    </row>
    <row r="16" spans="1:11" ht="15.6" x14ac:dyDescent="0.3">
      <c r="A16" s="2" t="s">
        <v>27</v>
      </c>
      <c r="B16" s="16">
        <v>155</v>
      </c>
      <c r="C16" s="16">
        <v>12</v>
      </c>
      <c r="D16" s="16">
        <v>3</v>
      </c>
      <c r="E16" s="16">
        <v>647512</v>
      </c>
      <c r="F16" s="28">
        <v>0</v>
      </c>
      <c r="G16" s="6">
        <v>0</v>
      </c>
      <c r="H16" s="6">
        <v>496.99</v>
      </c>
      <c r="I16" s="22">
        <v>-157.16</v>
      </c>
      <c r="J16" s="2">
        <v>3.83</v>
      </c>
      <c r="K16" s="6">
        <v>168.4</v>
      </c>
    </row>
    <row r="17" spans="1:11" ht="15.6" x14ac:dyDescent="0.3">
      <c r="A17" s="2" t="s">
        <v>28</v>
      </c>
      <c r="B17" s="16">
        <v>220</v>
      </c>
      <c r="C17" s="16">
        <v>18</v>
      </c>
      <c r="D17" s="16">
        <v>12</v>
      </c>
      <c r="E17" s="16">
        <v>83850</v>
      </c>
      <c r="F17" s="16">
        <v>507</v>
      </c>
      <c r="G17" s="6">
        <v>262.10000000000002</v>
      </c>
      <c r="H17" s="6">
        <v>790.26</v>
      </c>
      <c r="I17" s="22">
        <v>-491.37</v>
      </c>
      <c r="J17" s="2">
        <v>1.71</v>
      </c>
      <c r="K17" s="6">
        <v>349.85</v>
      </c>
    </row>
    <row r="18" spans="1:11" ht="15.6" x14ac:dyDescent="0.3">
      <c r="A18" s="2" t="s">
        <v>29</v>
      </c>
      <c r="B18" s="16">
        <v>1937</v>
      </c>
      <c r="C18" s="16">
        <v>10091</v>
      </c>
      <c r="D18" s="16">
        <v>139</v>
      </c>
      <c r="E18" s="16">
        <v>2700595</v>
      </c>
      <c r="F18" s="16">
        <v>32976</v>
      </c>
      <c r="G18" s="6">
        <v>179.6</v>
      </c>
      <c r="H18" s="6">
        <v>1824.93</v>
      </c>
      <c r="I18" s="6"/>
      <c r="J18" s="2">
        <v>2.21</v>
      </c>
      <c r="K18" s="6">
        <v>2608.4299999999998</v>
      </c>
    </row>
    <row r="19" spans="1:11" ht="15.6" x14ac:dyDescent="0.3">
      <c r="A19" s="2" t="s">
        <v>30</v>
      </c>
      <c r="B19" s="16">
        <v>9712</v>
      </c>
      <c r="C19" s="16">
        <v>25159</v>
      </c>
      <c r="D19" s="16">
        <v>182</v>
      </c>
      <c r="E19" s="16">
        <v>29299010</v>
      </c>
      <c r="F19" s="16">
        <v>34151</v>
      </c>
      <c r="G19" s="2">
        <v>13.74</v>
      </c>
      <c r="H19" s="6">
        <v>5163.2700000000004</v>
      </c>
      <c r="I19" s="6"/>
      <c r="J19" s="23">
        <v>1.9</v>
      </c>
      <c r="K19" s="6">
        <v>7210.84</v>
      </c>
    </row>
    <row r="20" spans="1:11" ht="15.6" x14ac:dyDescent="0.3">
      <c r="A20" s="2" t="s">
        <v>31</v>
      </c>
      <c r="B20" s="16">
        <v>4293</v>
      </c>
      <c r="C20" s="16">
        <v>3287</v>
      </c>
      <c r="D20" s="16">
        <v>289</v>
      </c>
      <c r="E20" s="16">
        <v>6491918</v>
      </c>
      <c r="F20" s="16">
        <v>102207</v>
      </c>
      <c r="G20" s="2">
        <v>113.14</v>
      </c>
      <c r="H20" s="6">
        <v>2951.18</v>
      </c>
      <c r="I20" s="6"/>
      <c r="J20" s="2">
        <v>2.95</v>
      </c>
      <c r="K20" s="6">
        <v>4975.96</v>
      </c>
    </row>
    <row r="21" spans="1:11" ht="15.6" x14ac:dyDescent="0.3">
      <c r="A21" s="2" t="s">
        <v>32</v>
      </c>
      <c r="B21" s="16">
        <v>10793</v>
      </c>
      <c r="C21" s="16">
        <v>73291</v>
      </c>
      <c r="D21" s="16">
        <v>266</v>
      </c>
      <c r="E21" s="16">
        <v>17708053</v>
      </c>
      <c r="F21" s="16">
        <v>44052</v>
      </c>
      <c r="G21" s="2">
        <v>386.53</v>
      </c>
      <c r="H21" s="6">
        <v>6491.28</v>
      </c>
      <c r="I21" s="6"/>
      <c r="J21" s="2">
        <v>1.91</v>
      </c>
      <c r="K21" s="6">
        <v>7014.65</v>
      </c>
    </row>
    <row r="22" spans="1:11" ht="15.6" x14ac:dyDescent="0.3">
      <c r="A22" s="2" t="s">
        <v>36</v>
      </c>
      <c r="B22" s="16">
        <v>2094</v>
      </c>
      <c r="C22" s="16">
        <v>5018</v>
      </c>
      <c r="D22" s="16">
        <v>141</v>
      </c>
      <c r="E22" s="16">
        <v>4301760</v>
      </c>
      <c r="F22" s="16">
        <v>19607</v>
      </c>
      <c r="G22" s="2">
        <v>127.44</v>
      </c>
      <c r="H22" s="6">
        <v>1843.96</v>
      </c>
      <c r="I22" s="6"/>
      <c r="J22" s="2">
        <v>1.83</v>
      </c>
      <c r="K22" s="6">
        <v>1920.34</v>
      </c>
    </row>
    <row r="23" spans="1:11" ht="15.6" x14ac:dyDescent="0.3">
      <c r="A23" s="2" t="s">
        <v>37</v>
      </c>
      <c r="B23" s="16">
        <v>532</v>
      </c>
      <c r="C23" s="16">
        <v>885</v>
      </c>
      <c r="D23" s="16">
        <v>10</v>
      </c>
      <c r="E23" s="16">
        <v>872901</v>
      </c>
      <c r="F23" s="16">
        <v>2158</v>
      </c>
      <c r="G23" s="6">
        <v>0</v>
      </c>
      <c r="H23" s="6">
        <v>1084</v>
      </c>
      <c r="I23" s="22">
        <v>-721.71</v>
      </c>
      <c r="J23" s="2">
        <v>1.57</v>
      </c>
      <c r="K23" s="6">
        <v>436.01</v>
      </c>
    </row>
    <row r="24" spans="1:11" ht="15.6" x14ac:dyDescent="0.3">
      <c r="A24" s="2" t="s">
        <v>38</v>
      </c>
      <c r="B24" s="16">
        <v>1745</v>
      </c>
      <c r="C24" s="16">
        <v>7274</v>
      </c>
      <c r="D24" s="16">
        <v>40</v>
      </c>
      <c r="E24" s="16">
        <v>1709251</v>
      </c>
      <c r="F24" s="16">
        <v>8080</v>
      </c>
      <c r="G24" s="2">
        <v>750.91</v>
      </c>
      <c r="H24" s="6">
        <v>2326.64</v>
      </c>
      <c r="I24" s="22">
        <v>-744.54</v>
      </c>
      <c r="J24" s="2">
        <v>3.15</v>
      </c>
      <c r="K24" s="6">
        <v>1584.24</v>
      </c>
    </row>
    <row r="25" spans="1:11" ht="15.6" x14ac:dyDescent="0.3">
      <c r="A25" s="5" t="s">
        <v>87</v>
      </c>
      <c r="B25" s="25">
        <f t="shared" ref="B25:I25" si="0">SUM(B4:B24)</f>
        <v>99754</v>
      </c>
      <c r="C25" s="25">
        <f t="shared" si="0"/>
        <v>451163</v>
      </c>
      <c r="D25" s="25">
        <f t="shared" si="0"/>
        <v>3054</v>
      </c>
      <c r="E25" s="25">
        <f t="shared" si="0"/>
        <v>252888953</v>
      </c>
      <c r="F25" s="25">
        <f t="shared" si="0"/>
        <v>747134</v>
      </c>
      <c r="G25" s="7">
        <f t="shared" si="0"/>
        <v>4568.2299999999996</v>
      </c>
      <c r="H25" s="7">
        <f t="shared" si="0"/>
        <v>82850.359999999986</v>
      </c>
      <c r="I25" s="24">
        <f t="shared" si="0"/>
        <v>-5982.51</v>
      </c>
      <c r="J25" s="7"/>
      <c r="K25" s="7">
        <f>SUM(K4:K24)</f>
        <v>89193.719999999987</v>
      </c>
    </row>
    <row r="26" spans="1:11" ht="15.6" x14ac:dyDescent="0.3">
      <c r="A26" s="2" t="s">
        <v>39</v>
      </c>
      <c r="B26" s="16">
        <v>101696</v>
      </c>
      <c r="C26" s="16">
        <v>409744</v>
      </c>
      <c r="D26" s="16">
        <v>3063</v>
      </c>
      <c r="E26" s="16">
        <v>247299064</v>
      </c>
      <c r="F26" s="16">
        <v>688385</v>
      </c>
      <c r="G26" s="6">
        <v>3131.7000000000003</v>
      </c>
      <c r="H26" s="6">
        <v>75591.06</v>
      </c>
      <c r="I26" s="6">
        <v>5716.2300000000005</v>
      </c>
      <c r="J26" s="6"/>
      <c r="K26" s="6">
        <v>77505.63</v>
      </c>
    </row>
    <row r="27" spans="1:11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6"/>
    </row>
    <row r="28" spans="1:11" ht="15.6" x14ac:dyDescent="0.3">
      <c r="A28" s="5" t="s">
        <v>82</v>
      </c>
      <c r="B28" s="2"/>
      <c r="C28" s="2"/>
      <c r="D28" s="2"/>
      <c r="E28" s="2"/>
      <c r="F28" s="2"/>
      <c r="G28" s="2"/>
      <c r="H28" s="2"/>
      <c r="I28" s="2"/>
      <c r="J28" s="2"/>
      <c r="K28" s="6"/>
    </row>
    <row r="29" spans="1:11" ht="15.6" x14ac:dyDescent="0.3">
      <c r="A29" s="2" t="s">
        <v>26</v>
      </c>
      <c r="B29" s="16">
        <v>6911</v>
      </c>
      <c r="C29" s="16">
        <v>69039</v>
      </c>
      <c r="D29" s="16">
        <v>862</v>
      </c>
      <c r="E29" s="16">
        <v>12164256</v>
      </c>
      <c r="F29" s="16">
        <v>17484</v>
      </c>
      <c r="G29" s="6">
        <v>0</v>
      </c>
      <c r="H29" s="6">
        <v>9375</v>
      </c>
      <c r="I29" s="22">
        <v>-13442.73</v>
      </c>
      <c r="J29" s="14">
        <v>-1.1100000000000001</v>
      </c>
      <c r="K29" s="6">
        <v>5306.94</v>
      </c>
    </row>
    <row r="30" spans="1:11" ht="15.6" x14ac:dyDescent="0.3">
      <c r="A30" s="2" t="s">
        <v>33</v>
      </c>
      <c r="B30" s="16">
        <v>10405</v>
      </c>
      <c r="C30" s="16">
        <v>126055</v>
      </c>
      <c r="D30" s="16">
        <v>1594</v>
      </c>
      <c r="E30" s="16">
        <v>29926596</v>
      </c>
      <c r="F30" s="16">
        <v>4562</v>
      </c>
      <c r="G30" s="6">
        <v>0</v>
      </c>
      <c r="H30" s="6">
        <v>21122.62</v>
      </c>
      <c r="I30" s="27">
        <v>0</v>
      </c>
      <c r="J30" s="2">
        <v>1.84</v>
      </c>
      <c r="K30" s="6">
        <v>17021.080000000002</v>
      </c>
    </row>
    <row r="31" spans="1:11" ht="15.6" x14ac:dyDescent="0.3">
      <c r="A31" s="2" t="s">
        <v>34</v>
      </c>
      <c r="B31" s="16">
        <v>5385</v>
      </c>
      <c r="C31" s="16">
        <v>51293</v>
      </c>
      <c r="D31" s="16">
        <v>969</v>
      </c>
      <c r="E31" s="16">
        <v>6849807</v>
      </c>
      <c r="F31" s="16">
        <v>14545</v>
      </c>
      <c r="G31" s="6">
        <v>0</v>
      </c>
      <c r="H31" s="6">
        <v>4620</v>
      </c>
      <c r="I31" s="22">
        <v>-12368.86</v>
      </c>
      <c r="J31" s="14">
        <v>-1.63</v>
      </c>
      <c r="K31" s="6">
        <v>5122.7</v>
      </c>
    </row>
    <row r="32" spans="1:11" ht="15.6" x14ac:dyDescent="0.3">
      <c r="A32" s="2" t="s">
        <v>35</v>
      </c>
      <c r="B32" s="16">
        <v>8114</v>
      </c>
      <c r="C32" s="16">
        <v>94767</v>
      </c>
      <c r="D32" s="16">
        <v>1294</v>
      </c>
      <c r="E32" s="16">
        <v>20175592</v>
      </c>
      <c r="F32" s="16">
        <v>5218</v>
      </c>
      <c r="G32" s="6">
        <v>0</v>
      </c>
      <c r="H32" s="6">
        <v>3905</v>
      </c>
      <c r="I32" s="22">
        <v>-10148.14</v>
      </c>
      <c r="J32" s="14">
        <v>-1.36</v>
      </c>
      <c r="K32" s="6">
        <v>7602.18</v>
      </c>
    </row>
    <row r="33" spans="1:11" ht="15.6" x14ac:dyDescent="0.3">
      <c r="A33" s="5" t="s">
        <v>83</v>
      </c>
      <c r="B33" s="25">
        <f>SUM(B29:B32)</f>
        <v>30815</v>
      </c>
      <c r="C33" s="25">
        <f t="shared" ref="C33:K33" si="1">SUM(C29:C32)</f>
        <v>341154</v>
      </c>
      <c r="D33" s="25">
        <f t="shared" si="1"/>
        <v>4719</v>
      </c>
      <c r="E33" s="25">
        <f t="shared" si="1"/>
        <v>69116251</v>
      </c>
      <c r="F33" s="25">
        <f t="shared" si="1"/>
        <v>41809</v>
      </c>
      <c r="G33" s="5">
        <f t="shared" si="1"/>
        <v>0</v>
      </c>
      <c r="H33" s="7">
        <f t="shared" si="1"/>
        <v>39022.619999999995</v>
      </c>
      <c r="I33" s="24">
        <f t="shared" si="1"/>
        <v>-35959.729999999996</v>
      </c>
      <c r="J33" s="2"/>
      <c r="K33" s="7">
        <f t="shared" si="1"/>
        <v>35052.9</v>
      </c>
    </row>
    <row r="34" spans="1:11" ht="15.6" x14ac:dyDescent="0.3">
      <c r="A34" s="2" t="s">
        <v>39</v>
      </c>
      <c r="B34" s="16">
        <v>33124</v>
      </c>
      <c r="C34" s="16">
        <v>336279</v>
      </c>
      <c r="D34" s="16">
        <v>4942</v>
      </c>
      <c r="E34" s="16">
        <v>68326992</v>
      </c>
      <c r="F34" s="16">
        <v>104033</v>
      </c>
      <c r="G34" s="6">
        <v>0</v>
      </c>
      <c r="H34" s="6">
        <v>37935.67</v>
      </c>
      <c r="I34" s="22">
        <v>-24513.439999999999</v>
      </c>
      <c r="J34" s="6"/>
      <c r="K34" s="6">
        <v>31073.32</v>
      </c>
    </row>
    <row r="35" spans="1:11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6"/>
    </row>
    <row r="36" spans="1:11" ht="15.6" x14ac:dyDescent="0.3">
      <c r="A36" s="5" t="s">
        <v>85</v>
      </c>
      <c r="B36" s="29">
        <f>B33+B25</f>
        <v>130569</v>
      </c>
      <c r="C36" s="29">
        <f t="shared" ref="C36:K36" si="2">C33+C25</f>
        <v>792317</v>
      </c>
      <c r="D36" s="29">
        <f t="shared" si="2"/>
        <v>7773</v>
      </c>
      <c r="E36" s="29">
        <f t="shared" si="2"/>
        <v>322005204</v>
      </c>
      <c r="F36" s="29">
        <f t="shared" si="2"/>
        <v>788943</v>
      </c>
      <c r="G36" s="6">
        <f t="shared" si="2"/>
        <v>4568.2299999999996</v>
      </c>
      <c r="H36" s="29">
        <f t="shared" si="2"/>
        <v>121872.97999999998</v>
      </c>
      <c r="I36" s="22">
        <f t="shared" si="2"/>
        <v>-41942.239999999998</v>
      </c>
      <c r="J36" s="2"/>
      <c r="K36" s="6">
        <f t="shared" si="2"/>
        <v>124246.62</v>
      </c>
    </row>
    <row r="37" spans="1:11" ht="15.6" x14ac:dyDescent="0.3">
      <c r="A37" s="2" t="s">
        <v>39</v>
      </c>
      <c r="B37" s="16">
        <v>134820</v>
      </c>
      <c r="C37" s="16">
        <v>746023</v>
      </c>
      <c r="D37" s="16">
        <v>8005</v>
      </c>
      <c r="E37" s="16">
        <v>315626056</v>
      </c>
      <c r="F37" s="16">
        <v>792418</v>
      </c>
      <c r="G37" s="6">
        <v>3131.7000000000003</v>
      </c>
      <c r="H37" s="16">
        <v>113526.73</v>
      </c>
      <c r="I37" s="22">
        <v>-30764.47</v>
      </c>
      <c r="J37" s="6"/>
      <c r="K37" s="6">
        <v>108578.95000000001</v>
      </c>
    </row>
    <row r="38" spans="1:11" ht="15.6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6"/>
    </row>
    <row r="39" spans="1:11" ht="15.6" x14ac:dyDescent="0.3">
      <c r="A39" s="5" t="s">
        <v>40</v>
      </c>
      <c r="B39" s="2"/>
      <c r="C39" s="2"/>
      <c r="D39" s="2"/>
      <c r="E39" s="2"/>
      <c r="F39" s="2"/>
      <c r="G39" s="2"/>
      <c r="H39" s="2"/>
      <c r="I39" s="2"/>
      <c r="J39" s="2"/>
      <c r="K39" s="6"/>
    </row>
    <row r="40" spans="1:11" ht="15.6" x14ac:dyDescent="0.3">
      <c r="A40" s="2" t="s">
        <v>41</v>
      </c>
      <c r="B40" s="16">
        <v>7254</v>
      </c>
      <c r="C40" s="16">
        <v>173619</v>
      </c>
      <c r="D40" s="16">
        <v>231</v>
      </c>
      <c r="E40" s="16">
        <v>1264214</v>
      </c>
      <c r="F40" s="16">
        <v>14394</v>
      </c>
      <c r="G40" s="2">
        <v>302.95999999999998</v>
      </c>
      <c r="H40" s="2">
        <v>3471.96</v>
      </c>
      <c r="I40" s="22">
        <v>-1650.69</v>
      </c>
      <c r="J40" s="2">
        <v>1.66</v>
      </c>
      <c r="K40" s="6">
        <v>1069.9000000000001</v>
      </c>
    </row>
    <row r="41" spans="1:11" ht="15.6" x14ac:dyDescent="0.3">
      <c r="A41" s="2" t="s">
        <v>42</v>
      </c>
      <c r="B41" s="16">
        <v>13501</v>
      </c>
      <c r="C41" s="16">
        <v>411648</v>
      </c>
      <c r="D41" s="16">
        <v>277</v>
      </c>
      <c r="E41" s="16">
        <v>3864540</v>
      </c>
      <c r="F41" s="16">
        <v>75456</v>
      </c>
      <c r="G41" s="6">
        <v>0</v>
      </c>
      <c r="H41" s="6">
        <v>2666.1</v>
      </c>
      <c r="I41" s="2"/>
      <c r="J41" s="2">
        <v>1.68</v>
      </c>
      <c r="K41" s="6">
        <v>4824.01</v>
      </c>
    </row>
    <row r="42" spans="1:11" ht="15.6" x14ac:dyDescent="0.3">
      <c r="A42" s="2" t="s">
        <v>43</v>
      </c>
      <c r="B42" s="16">
        <v>2106</v>
      </c>
      <c r="C42" s="16">
        <v>13036</v>
      </c>
      <c r="D42" s="16">
        <v>73</v>
      </c>
      <c r="E42" s="16">
        <v>358958</v>
      </c>
      <c r="F42" s="16">
        <v>1465</v>
      </c>
      <c r="G42" s="6">
        <v>0</v>
      </c>
      <c r="H42" s="6">
        <v>400.25</v>
      </c>
      <c r="I42" s="22">
        <v>-162.28</v>
      </c>
      <c r="J42" s="2">
        <v>4.6399999999999997</v>
      </c>
      <c r="K42" s="6">
        <v>78.41</v>
      </c>
    </row>
    <row r="43" spans="1:11" ht="15.6" x14ac:dyDescent="0.3">
      <c r="A43" s="2" t="s">
        <v>44</v>
      </c>
      <c r="B43" s="16">
        <v>3811</v>
      </c>
      <c r="C43" s="16">
        <v>105836</v>
      </c>
      <c r="D43" s="16">
        <v>124</v>
      </c>
      <c r="E43" s="16">
        <v>0</v>
      </c>
      <c r="F43" s="6">
        <v>0</v>
      </c>
      <c r="G43" s="2">
        <v>972.26</v>
      </c>
      <c r="H43" s="6">
        <v>3040.65</v>
      </c>
      <c r="I43" s="22">
        <v>-2189.71</v>
      </c>
      <c r="J43" s="2">
        <v>1.84</v>
      </c>
      <c r="K43" s="6">
        <v>1068.47</v>
      </c>
    </row>
    <row r="44" spans="1:11" ht="15.6" x14ac:dyDescent="0.3">
      <c r="A44" s="2" t="s">
        <v>71</v>
      </c>
      <c r="B44" s="16">
        <v>10191</v>
      </c>
      <c r="C44" s="16">
        <v>238638</v>
      </c>
      <c r="D44" s="16">
        <v>210</v>
      </c>
      <c r="E44" s="16">
        <v>2737268</v>
      </c>
      <c r="F44" s="16">
        <v>36841</v>
      </c>
      <c r="G44" s="2">
        <v>1264.1099999999999</v>
      </c>
      <c r="H44" s="6">
        <v>3806.64</v>
      </c>
      <c r="I44" s="22">
        <v>-587.66999999999996</v>
      </c>
      <c r="J44" s="2">
        <v>2.4900000000000002</v>
      </c>
      <c r="K44" s="6">
        <v>3780.38</v>
      </c>
    </row>
    <row r="45" spans="1:11" ht="15.6" x14ac:dyDescent="0.3">
      <c r="A45" s="2" t="s">
        <v>45</v>
      </c>
      <c r="B45" s="2">
        <v>125</v>
      </c>
      <c r="C45" s="6">
        <v>0</v>
      </c>
      <c r="D45" s="2">
        <v>4</v>
      </c>
      <c r="E45" s="2">
        <v>5762</v>
      </c>
      <c r="F45" s="6">
        <v>0</v>
      </c>
      <c r="G45" s="6">
        <v>0</v>
      </c>
      <c r="H45" s="6">
        <v>122.05</v>
      </c>
      <c r="I45" s="22">
        <v>-38.630000000000003</v>
      </c>
      <c r="J45" s="2">
        <v>1.67</v>
      </c>
      <c r="K45" s="6">
        <v>0</v>
      </c>
    </row>
    <row r="46" spans="1:11" ht="15.6" x14ac:dyDescent="0.3">
      <c r="A46" s="2" t="s">
        <v>46</v>
      </c>
      <c r="B46" s="16">
        <v>18566</v>
      </c>
      <c r="C46" s="16">
        <v>833813</v>
      </c>
      <c r="D46" s="16">
        <v>924</v>
      </c>
      <c r="E46" s="16">
        <v>9345901</v>
      </c>
      <c r="F46" s="16">
        <v>8451</v>
      </c>
      <c r="G46" s="2">
        <v>91.64</v>
      </c>
      <c r="H46" s="6">
        <v>7589.23</v>
      </c>
      <c r="I46" s="2"/>
      <c r="J46" s="2">
        <v>2.0499999999999998</v>
      </c>
      <c r="K46" s="6">
        <v>3326.54</v>
      </c>
    </row>
    <row r="47" spans="1:11" ht="15.6" x14ac:dyDescent="0.3">
      <c r="A47" s="5" t="s">
        <v>47</v>
      </c>
      <c r="B47" s="25">
        <f t="shared" ref="B47:I47" si="3">SUM(B40:B46)</f>
        <v>55554</v>
      </c>
      <c r="C47" s="25">
        <f t="shared" si="3"/>
        <v>1776590</v>
      </c>
      <c r="D47" s="25">
        <f t="shared" si="3"/>
        <v>1843</v>
      </c>
      <c r="E47" s="25">
        <f t="shared" si="3"/>
        <v>17576643</v>
      </c>
      <c r="F47" s="25">
        <f t="shared" si="3"/>
        <v>136607</v>
      </c>
      <c r="G47" s="7">
        <f t="shared" si="3"/>
        <v>2630.97</v>
      </c>
      <c r="H47" s="7">
        <f t="shared" si="3"/>
        <v>21096.879999999997</v>
      </c>
      <c r="I47" s="22">
        <f t="shared" si="3"/>
        <v>-4628.9800000000005</v>
      </c>
      <c r="J47" s="5"/>
      <c r="K47" s="7">
        <f>SUM(K40:K46)</f>
        <v>14147.71</v>
      </c>
    </row>
    <row r="48" spans="1:11" ht="15.6" x14ac:dyDescent="0.3">
      <c r="A48" s="2" t="s">
        <v>39</v>
      </c>
      <c r="B48" s="16">
        <v>50923</v>
      </c>
      <c r="C48" s="16">
        <v>1552254</v>
      </c>
      <c r="D48" s="16">
        <v>1790</v>
      </c>
      <c r="E48" s="16">
        <v>15715304</v>
      </c>
      <c r="F48" s="16">
        <v>101834</v>
      </c>
      <c r="G48" s="6">
        <v>2136.81</v>
      </c>
      <c r="H48" s="6">
        <v>18996.349999999999</v>
      </c>
      <c r="I48" s="22">
        <v>-4270.49</v>
      </c>
      <c r="J48" s="2"/>
      <c r="K48" s="6">
        <v>12216.640000000001</v>
      </c>
    </row>
    <row r="49" spans="1:11" ht="15.6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6"/>
    </row>
    <row r="50" spans="1:11" ht="15.6" x14ac:dyDescent="0.3">
      <c r="A50" s="5" t="s">
        <v>97</v>
      </c>
      <c r="B50" s="41">
        <f>SUM(B47+B36)</f>
        <v>186123</v>
      </c>
      <c r="C50" s="41">
        <f t="shared" ref="C50:K50" si="4">SUM(C47+C36)</f>
        <v>2568907</v>
      </c>
      <c r="D50" s="41">
        <f t="shared" si="4"/>
        <v>9616</v>
      </c>
      <c r="E50" s="41">
        <f t="shared" si="4"/>
        <v>339581847</v>
      </c>
      <c r="F50" s="41">
        <f t="shared" si="4"/>
        <v>925550</v>
      </c>
      <c r="G50" s="7">
        <f t="shared" si="4"/>
        <v>7199.1999999999989</v>
      </c>
      <c r="H50" s="7">
        <f t="shared" si="4"/>
        <v>142969.85999999999</v>
      </c>
      <c r="I50" s="7">
        <f t="shared" si="4"/>
        <v>-46571.22</v>
      </c>
      <c r="J50" s="5"/>
      <c r="K50" s="7">
        <f t="shared" si="4"/>
        <v>138394.32999999999</v>
      </c>
    </row>
    <row r="51" spans="1:11" ht="15.6" x14ac:dyDescent="0.3">
      <c r="A51" s="2" t="s">
        <v>39</v>
      </c>
      <c r="B51" s="29">
        <f>B37+B48</f>
        <v>185743</v>
      </c>
      <c r="C51" s="29">
        <f t="shared" ref="C51:K51" si="5">C37+C48</f>
        <v>2298277</v>
      </c>
      <c r="D51" s="29">
        <f t="shared" si="5"/>
        <v>9795</v>
      </c>
      <c r="E51" s="29">
        <f t="shared" si="5"/>
        <v>331341360</v>
      </c>
      <c r="F51" s="29">
        <f t="shared" si="5"/>
        <v>894252</v>
      </c>
      <c r="G51" s="6">
        <f t="shared" si="5"/>
        <v>5268.51</v>
      </c>
      <c r="H51" s="6">
        <f t="shared" si="5"/>
        <v>132523.07999999999</v>
      </c>
      <c r="I51" s="22">
        <f t="shared" si="5"/>
        <v>-35034.959999999999</v>
      </c>
      <c r="J51" s="2"/>
      <c r="K51" s="6">
        <f t="shared" si="5"/>
        <v>120795.59000000001</v>
      </c>
    </row>
    <row r="52" spans="1:11" ht="15.6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7"/>
    </row>
    <row r="53" spans="1:11" ht="15.6" x14ac:dyDescent="0.3">
      <c r="A53" s="5" t="s">
        <v>48</v>
      </c>
      <c r="B53" s="2"/>
      <c r="C53" s="2"/>
      <c r="D53" s="2"/>
      <c r="E53" s="2"/>
      <c r="F53" s="2"/>
      <c r="G53" s="2"/>
      <c r="H53" s="2"/>
      <c r="I53" s="2"/>
      <c r="J53" s="2"/>
      <c r="K53" s="6"/>
    </row>
    <row r="54" spans="1:11" ht="15.6" x14ac:dyDescent="0.3">
      <c r="A54" s="2" t="s">
        <v>49</v>
      </c>
      <c r="B54" s="16">
        <v>3490</v>
      </c>
      <c r="C54" s="16">
        <v>126</v>
      </c>
      <c r="D54" s="16">
        <v>22</v>
      </c>
      <c r="E54" s="16">
        <v>63985167</v>
      </c>
      <c r="F54" s="16">
        <v>2387</v>
      </c>
      <c r="G54" s="6">
        <v>0</v>
      </c>
      <c r="H54" s="6">
        <v>9765.11</v>
      </c>
      <c r="I54" s="2"/>
      <c r="J54" s="2">
        <v>4.42</v>
      </c>
      <c r="K54" s="6">
        <v>3785.38</v>
      </c>
    </row>
    <row r="55" spans="1:11" ht="15.6" x14ac:dyDescent="0.3">
      <c r="A55" s="2" t="s">
        <v>50</v>
      </c>
      <c r="B55" s="16">
        <v>588</v>
      </c>
      <c r="C55" s="16">
        <v>0</v>
      </c>
      <c r="D55" s="16">
        <v>46</v>
      </c>
      <c r="E55" s="16">
        <v>12422</v>
      </c>
      <c r="F55" s="6">
        <v>0</v>
      </c>
      <c r="G55" s="6">
        <v>0</v>
      </c>
      <c r="H55" s="6">
        <v>14268.07</v>
      </c>
      <c r="I55" s="2"/>
      <c r="J55" s="2">
        <v>56.64</v>
      </c>
      <c r="K55" s="6">
        <v>3959.92</v>
      </c>
    </row>
    <row r="56" spans="1:11" ht="15.6" x14ac:dyDescent="0.3">
      <c r="A56" s="5" t="s">
        <v>51</v>
      </c>
      <c r="B56" s="25">
        <f>SUM(B54:B55)</f>
        <v>4078</v>
      </c>
      <c r="C56" s="25">
        <f t="shared" ref="C56:K56" si="6">SUM(C54:C55)</f>
        <v>126</v>
      </c>
      <c r="D56" s="25">
        <f t="shared" si="6"/>
        <v>68</v>
      </c>
      <c r="E56" s="25">
        <f t="shared" si="6"/>
        <v>63997589</v>
      </c>
      <c r="F56" s="25">
        <f t="shared" si="6"/>
        <v>2387</v>
      </c>
      <c r="G56" s="7">
        <f t="shared" si="6"/>
        <v>0</v>
      </c>
      <c r="H56" s="7">
        <f t="shared" si="6"/>
        <v>24033.18</v>
      </c>
      <c r="I56" s="7">
        <f t="shared" ref="I56" si="7">SUM(I54:I55)</f>
        <v>0</v>
      </c>
      <c r="J56" s="5"/>
      <c r="K56" s="7">
        <f t="shared" si="6"/>
        <v>7745.3</v>
      </c>
    </row>
    <row r="57" spans="1:11" ht="15.6" x14ac:dyDescent="0.3">
      <c r="A57" s="2" t="s">
        <v>39</v>
      </c>
      <c r="B57" s="16">
        <v>3610</v>
      </c>
      <c r="C57" s="16">
        <v>430</v>
      </c>
      <c r="D57" s="16">
        <v>67</v>
      </c>
      <c r="E57" s="16">
        <v>58107917</v>
      </c>
      <c r="F57" s="16">
        <v>1226</v>
      </c>
      <c r="G57" s="6">
        <v>0</v>
      </c>
      <c r="H57" s="6">
        <v>21704.400000000001</v>
      </c>
      <c r="I57" s="6">
        <v>0</v>
      </c>
      <c r="J57" s="2"/>
      <c r="K57" s="6">
        <v>7187.45</v>
      </c>
    </row>
    <row r="58" spans="1:11" ht="15.6" x14ac:dyDescent="0.3">
      <c r="A58" s="2"/>
      <c r="B58" s="2"/>
      <c r="C58" s="2"/>
      <c r="D58" s="2"/>
      <c r="E58" s="2"/>
      <c r="F58" s="2"/>
      <c r="G58" s="6"/>
      <c r="H58" s="2"/>
      <c r="I58" s="2"/>
      <c r="J58" s="2"/>
      <c r="K58" s="6"/>
    </row>
    <row r="59" spans="1:11" ht="15.6" x14ac:dyDescent="0.3">
      <c r="A59" s="5" t="s">
        <v>96</v>
      </c>
      <c r="B59" s="41">
        <f>B56+B50</f>
        <v>190201</v>
      </c>
      <c r="C59" s="41">
        <f t="shared" ref="C59:I59" si="8">C56+C50</f>
        <v>2569033</v>
      </c>
      <c r="D59" s="41">
        <f t="shared" si="8"/>
        <v>9684</v>
      </c>
      <c r="E59" s="41">
        <f t="shared" si="8"/>
        <v>403579436</v>
      </c>
      <c r="F59" s="41">
        <f t="shared" si="8"/>
        <v>927937</v>
      </c>
      <c r="G59" s="7">
        <f t="shared" si="8"/>
        <v>7199.1999999999989</v>
      </c>
      <c r="H59" s="41">
        <f t="shared" si="8"/>
        <v>167003.03999999998</v>
      </c>
      <c r="I59" s="7">
        <f t="shared" si="8"/>
        <v>-46571.22</v>
      </c>
      <c r="J59" s="5"/>
      <c r="K59" s="7">
        <f t="shared" ref="K59" si="9">K56+K50</f>
        <v>146139.62999999998</v>
      </c>
    </row>
    <row r="60" spans="1:11" ht="15.6" x14ac:dyDescent="0.3">
      <c r="A60" s="2" t="s">
        <v>39</v>
      </c>
      <c r="B60" s="29">
        <f>B57+B51</f>
        <v>189353</v>
      </c>
      <c r="C60" s="29">
        <f t="shared" ref="C60:I60" si="10">C57+C51</f>
        <v>2298707</v>
      </c>
      <c r="D60" s="29">
        <f t="shared" si="10"/>
        <v>9862</v>
      </c>
      <c r="E60" s="29">
        <f t="shared" si="10"/>
        <v>389449277</v>
      </c>
      <c r="F60" s="29">
        <f t="shared" si="10"/>
        <v>895478</v>
      </c>
      <c r="G60" s="6">
        <f t="shared" si="10"/>
        <v>5268.51</v>
      </c>
      <c r="H60" s="29">
        <f t="shared" si="10"/>
        <v>154227.47999999998</v>
      </c>
      <c r="I60" s="22">
        <f t="shared" si="10"/>
        <v>-35034.959999999999</v>
      </c>
      <c r="J60" s="2"/>
      <c r="K60" s="6">
        <f t="shared" ref="K60" si="11">K57+K51</f>
        <v>127983.04000000001</v>
      </c>
    </row>
    <row r="61" spans="1:11" ht="16.2" thickBot="1" x14ac:dyDescent="0.35">
      <c r="A61" s="2" t="s">
        <v>52</v>
      </c>
      <c r="B61" s="43">
        <f t="shared" ref="B61:K61" si="12">(B59-B60)/B60</f>
        <v>4.478408052684668E-3</v>
      </c>
      <c r="C61" s="43">
        <f t="shared" si="12"/>
        <v>0.11759915465520399</v>
      </c>
      <c r="D61" s="43">
        <f t="shared" si="12"/>
        <v>-1.8049077266274589E-2</v>
      </c>
      <c r="E61" s="43">
        <f t="shared" si="12"/>
        <v>3.6282411688749905E-2</v>
      </c>
      <c r="F61" s="43">
        <f t="shared" si="12"/>
        <v>3.6247680010005827E-2</v>
      </c>
      <c r="G61" s="43">
        <f t="shared" si="12"/>
        <v>0.36645844840381792</v>
      </c>
      <c r="H61" s="43">
        <f t="shared" si="12"/>
        <v>8.283582147617273E-2</v>
      </c>
      <c r="I61" s="43">
        <f t="shared" si="12"/>
        <v>0.32927852636338112</v>
      </c>
      <c r="J61" s="43"/>
      <c r="K61" s="43">
        <f t="shared" si="12"/>
        <v>0.14186715677327219</v>
      </c>
    </row>
  </sheetData>
  <mergeCells count="1">
    <mergeCell ref="A1:K1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Business Result</vt:lpstr>
      <vt:lpstr>Profit &amp; Ratios</vt:lpstr>
      <vt:lpstr>Industry Infrastructure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Skandan S</cp:lastModifiedBy>
  <dcterms:created xsi:type="dcterms:W3CDTF">2026-07-06T14:59:18Z</dcterms:created>
  <dcterms:modified xsi:type="dcterms:W3CDTF">2026-09-15T07:30:00Z</dcterms:modified>
</cp:coreProperties>
</file>